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480" windowWidth="22716" windowHeight="11052"/>
  </bookViews>
  <sheets>
    <sheet name="Rekapitulace stavby" sheetId="1" r:id="rId1"/>
    <sheet name="SO 01 - Přípravné a boura..." sheetId="2" r:id="rId2"/>
    <sheet name="SO 02 - Stavební práce" sheetId="3" r:id="rId3"/>
    <sheet name="VON - Vedlejší a ostatní ..." sheetId="4" r:id="rId4"/>
  </sheets>
  <definedNames>
    <definedName name="_xlnm.Print_Titles" localSheetId="0">'Rekapitulace stavby'!$85:$85</definedName>
    <definedName name="_xlnm.Print_Titles" localSheetId="1">'SO 01 - Přípravné a boura...'!$123:$123</definedName>
    <definedName name="_xlnm.Print_Titles" localSheetId="2">'SO 02 - Stavební práce'!$123:$123</definedName>
    <definedName name="_xlnm.Print_Titles" localSheetId="3">'VON - Vedlejší a ostatní ...'!$118:$118</definedName>
    <definedName name="_xlnm.Print_Area" localSheetId="0">'Rekapitulace stavby'!$C$4:$AP$70,'Rekapitulace stavby'!$C$76:$AP$98</definedName>
    <definedName name="_xlnm.Print_Area" localSheetId="1">'SO 01 - Přípravné a boura...'!$C$4:$Q$70,'SO 01 - Přípravné a boura...'!$C$76:$Q$107,'SO 01 - Přípravné a boura...'!$C$113:$Q$194</definedName>
    <definedName name="_xlnm.Print_Area" localSheetId="2">'SO 02 - Stavební práce'!$C$4:$Q$70,'SO 02 - Stavební práce'!$C$76:$Q$107,'SO 02 - Stavební práce'!$C$113:$Q$191</definedName>
    <definedName name="_xlnm.Print_Area" localSheetId="3">'VON - Vedlejší a ostatní ...'!$C$4:$Q$70,'VON - Vedlejší a ostatní ...'!$C$76:$Q$102,'VON - Vedlejší a ostatní ...'!$C$108:$Q$148</definedName>
  </definedNames>
  <calcPr calcId="145621"/>
</workbook>
</file>

<file path=xl/calcChain.xml><?xml version="1.0" encoding="utf-8"?>
<calcChain xmlns="http://schemas.openxmlformats.org/spreadsheetml/2006/main">
  <c r="N148" i="4" l="1"/>
  <c r="AY90" i="1"/>
  <c r="AX90" i="1"/>
  <c r="BI145" i="4"/>
  <c r="BH145" i="4"/>
  <c r="BG145" i="4"/>
  <c r="BF145" i="4"/>
  <c r="AA145" i="4"/>
  <c r="Y145" i="4"/>
  <c r="W145" i="4"/>
  <c r="BK145" i="4"/>
  <c r="N145" i="4"/>
  <c r="BE145" i="4"/>
  <c r="BI142" i="4"/>
  <c r="BH142" i="4"/>
  <c r="BG142" i="4"/>
  <c r="BF142" i="4"/>
  <c r="AA142" i="4"/>
  <c r="AA141" i="4"/>
  <c r="Y142" i="4"/>
  <c r="Y141" i="4"/>
  <c r="W142" i="4"/>
  <c r="W141" i="4"/>
  <c r="BK142" i="4"/>
  <c r="BK141" i="4"/>
  <c r="N141" i="4" s="1"/>
  <c r="N92" i="4" s="1"/>
  <c r="N142" i="4"/>
  <c r="BE142" i="4" s="1"/>
  <c r="BI138" i="4"/>
  <c r="BH138" i="4"/>
  <c r="BG138" i="4"/>
  <c r="BF138" i="4"/>
  <c r="AA138" i="4"/>
  <c r="AA137" i="4"/>
  <c r="Y138" i="4"/>
  <c r="Y137" i="4"/>
  <c r="W138" i="4"/>
  <c r="W137" i="4"/>
  <c r="BK138" i="4"/>
  <c r="BK137" i="4"/>
  <c r="N137" i="4" s="1"/>
  <c r="N91" i="4" s="1"/>
  <c r="N138" i="4"/>
  <c r="BE138" i="4"/>
  <c r="BI134" i="4"/>
  <c r="BH134" i="4"/>
  <c r="BG134" i="4"/>
  <c r="BF134" i="4"/>
  <c r="AA134" i="4"/>
  <c r="Y134" i="4"/>
  <c r="W134" i="4"/>
  <c r="BK134" i="4"/>
  <c r="N134" i="4"/>
  <c r="BE134" i="4"/>
  <c r="BI131" i="4"/>
  <c r="BH131" i="4"/>
  <c r="BG131" i="4"/>
  <c r="BF131" i="4"/>
  <c r="AA131" i="4"/>
  <c r="Y131" i="4"/>
  <c r="W131" i="4"/>
  <c r="BK131" i="4"/>
  <c r="N131" i="4"/>
  <c r="BE131" i="4"/>
  <c r="BI128" i="4"/>
  <c r="BH128" i="4"/>
  <c r="BG128" i="4"/>
  <c r="BF128" i="4"/>
  <c r="AA128" i="4"/>
  <c r="Y128" i="4"/>
  <c r="W128" i="4"/>
  <c r="BK128" i="4"/>
  <c r="N128" i="4"/>
  <c r="BE128" i="4"/>
  <c r="BI125" i="4"/>
  <c r="BH125" i="4"/>
  <c r="BG125" i="4"/>
  <c r="BF125" i="4"/>
  <c r="AA125" i="4"/>
  <c r="Y125" i="4"/>
  <c r="W125" i="4"/>
  <c r="BK125" i="4"/>
  <c r="N125" i="4"/>
  <c r="BE125" i="4"/>
  <c r="BI122" i="4"/>
  <c r="BH122" i="4"/>
  <c r="BG122" i="4"/>
  <c r="BF122" i="4"/>
  <c r="AA122" i="4"/>
  <c r="AA121" i="4"/>
  <c r="AA120" i="4" s="1"/>
  <c r="AA119" i="4" s="1"/>
  <c r="Y122" i="4"/>
  <c r="Y121" i="4"/>
  <c r="Y120" i="4" s="1"/>
  <c r="Y119" i="4" s="1"/>
  <c r="W122" i="4"/>
  <c r="W121" i="4"/>
  <c r="W120" i="4" s="1"/>
  <c r="W119" i="4" s="1"/>
  <c r="AU90" i="1" s="1"/>
  <c r="BK122" i="4"/>
  <c r="BK121" i="4" s="1"/>
  <c r="N122" i="4"/>
  <c r="BE122" i="4"/>
  <c r="M116" i="4"/>
  <c r="F116" i="4"/>
  <c r="M115" i="4"/>
  <c r="F115" i="4"/>
  <c r="F113" i="4"/>
  <c r="F111" i="4"/>
  <c r="BI100" i="4"/>
  <c r="BH100" i="4"/>
  <c r="BG100" i="4"/>
  <c r="BF100" i="4"/>
  <c r="BI99" i="4"/>
  <c r="BH99" i="4"/>
  <c r="BG99" i="4"/>
  <c r="BF99" i="4"/>
  <c r="BI98" i="4"/>
  <c r="BH98" i="4"/>
  <c r="BG98" i="4"/>
  <c r="BF98" i="4"/>
  <c r="BI97" i="4"/>
  <c r="BH97" i="4"/>
  <c r="BG97" i="4"/>
  <c r="BF97" i="4"/>
  <c r="BI96" i="4"/>
  <c r="BH96" i="4"/>
  <c r="BG96" i="4"/>
  <c r="BF96" i="4"/>
  <c r="BI95" i="4"/>
  <c r="H36" i="4"/>
  <c r="BD90" i="1" s="1"/>
  <c r="BH95" i="4"/>
  <c r="H35" i="4" s="1"/>
  <c r="BC90" i="1" s="1"/>
  <c r="BG95" i="4"/>
  <c r="H34" i="4"/>
  <c r="BB90" i="1" s="1"/>
  <c r="BF95" i="4"/>
  <c r="M33" i="4" s="1"/>
  <c r="AW90" i="1" s="1"/>
  <c r="M84" i="4"/>
  <c r="F84" i="4"/>
  <c r="M83" i="4"/>
  <c r="F83" i="4"/>
  <c r="F81" i="4"/>
  <c r="F79" i="4"/>
  <c r="O9" i="4"/>
  <c r="M113" i="4"/>
  <c r="M81" i="4"/>
  <c r="F6" i="4"/>
  <c r="F110" i="4" s="1"/>
  <c r="F78" i="4"/>
  <c r="N191" i="3"/>
  <c r="AY89" i="1"/>
  <c r="AX89" i="1"/>
  <c r="BI190" i="3"/>
  <c r="BH190" i="3"/>
  <c r="BG190" i="3"/>
  <c r="BF190" i="3"/>
  <c r="AA190" i="3"/>
  <c r="Y190" i="3"/>
  <c r="W190" i="3"/>
  <c r="BK190" i="3"/>
  <c r="N190" i="3"/>
  <c r="BE190" i="3" s="1"/>
  <c r="BI189" i="3"/>
  <c r="BH189" i="3"/>
  <c r="BG189" i="3"/>
  <c r="BF189" i="3"/>
  <c r="AA189" i="3"/>
  <c r="Y189" i="3"/>
  <c r="W189" i="3"/>
  <c r="BK189" i="3"/>
  <c r="N189" i="3"/>
  <c r="BE189" i="3" s="1"/>
  <c r="BI186" i="3"/>
  <c r="BH186" i="3"/>
  <c r="BG186" i="3"/>
  <c r="BF186" i="3"/>
  <c r="AA186" i="3"/>
  <c r="Y186" i="3"/>
  <c r="W186" i="3"/>
  <c r="BK186" i="3"/>
  <c r="N186" i="3"/>
  <c r="BE186" i="3" s="1"/>
  <c r="BI183" i="3"/>
  <c r="BH183" i="3"/>
  <c r="BG183" i="3"/>
  <c r="BF183" i="3"/>
  <c r="AA183" i="3"/>
  <c r="Y183" i="3"/>
  <c r="W183" i="3"/>
  <c r="BK183" i="3"/>
  <c r="N183" i="3"/>
  <c r="BE183" i="3" s="1"/>
  <c r="BI178" i="3"/>
  <c r="BH178" i="3"/>
  <c r="BG178" i="3"/>
  <c r="BF178" i="3"/>
  <c r="AA178" i="3"/>
  <c r="Y178" i="3"/>
  <c r="W178" i="3"/>
  <c r="BK178" i="3"/>
  <c r="N178" i="3"/>
  <c r="BE178" i="3"/>
  <c r="BI177" i="3"/>
  <c r="BH177" i="3"/>
  <c r="BG177" i="3"/>
  <c r="BF177" i="3"/>
  <c r="AA177" i="3"/>
  <c r="Y177" i="3"/>
  <c r="W177" i="3"/>
  <c r="BK177" i="3"/>
  <c r="N177" i="3"/>
  <c r="BE177" i="3"/>
  <c r="BI176" i="3"/>
  <c r="BH176" i="3"/>
  <c r="BG176" i="3"/>
  <c r="BF176" i="3"/>
  <c r="AA176" i="3"/>
  <c r="Y176" i="3"/>
  <c r="W176" i="3"/>
  <c r="BK176" i="3"/>
  <c r="N176" i="3"/>
  <c r="BE176" i="3"/>
  <c r="BI175" i="3"/>
  <c r="BH175" i="3"/>
  <c r="BG175" i="3"/>
  <c r="BF175" i="3"/>
  <c r="AA175" i="3"/>
  <c r="Y175" i="3"/>
  <c r="W175" i="3"/>
  <c r="BK175" i="3"/>
  <c r="N175" i="3"/>
  <c r="BE175" i="3"/>
  <c r="BI174" i="3"/>
  <c r="BH174" i="3"/>
  <c r="BG174" i="3"/>
  <c r="BF174" i="3"/>
  <c r="AA174" i="3"/>
  <c r="AA173" i="3"/>
  <c r="Y174" i="3"/>
  <c r="Y173" i="3"/>
  <c r="W174" i="3"/>
  <c r="W173" i="3"/>
  <c r="BK174" i="3"/>
  <c r="BK173" i="3"/>
  <c r="N173" i="3" s="1"/>
  <c r="N97" i="3" s="1"/>
  <c r="N174" i="3"/>
  <c r="BE174" i="3" s="1"/>
  <c r="BI172" i="3"/>
  <c r="BH172" i="3"/>
  <c r="BG172" i="3"/>
  <c r="BF172" i="3"/>
  <c r="AA172" i="3"/>
  <c r="Y172" i="3"/>
  <c r="W172" i="3"/>
  <c r="BK172" i="3"/>
  <c r="N172" i="3"/>
  <c r="BE172" i="3"/>
  <c r="BI171" i="3"/>
  <c r="BH171" i="3"/>
  <c r="BG171" i="3"/>
  <c r="BF171" i="3"/>
  <c r="AA171" i="3"/>
  <c r="Y171" i="3"/>
  <c r="W171" i="3"/>
  <c r="BK171" i="3"/>
  <c r="N171" i="3"/>
  <c r="BE171" i="3"/>
  <c r="BI168" i="3"/>
  <c r="BH168" i="3"/>
  <c r="BG168" i="3"/>
  <c r="BF168" i="3"/>
  <c r="AA168" i="3"/>
  <c r="Y168" i="3"/>
  <c r="W168" i="3"/>
  <c r="BK168" i="3"/>
  <c r="N168" i="3"/>
  <c r="BE168" i="3"/>
  <c r="BI167" i="3"/>
  <c r="BH167" i="3"/>
  <c r="BG167" i="3"/>
  <c r="BF167" i="3"/>
  <c r="AA167" i="3"/>
  <c r="Y167" i="3"/>
  <c r="W167" i="3"/>
  <c r="BK167" i="3"/>
  <c r="N167" i="3"/>
  <c r="BE167" i="3"/>
  <c r="BI164" i="3"/>
  <c r="BH164" i="3"/>
  <c r="BG164" i="3"/>
  <c r="BF164" i="3"/>
  <c r="AA164" i="3"/>
  <c r="AA163" i="3"/>
  <c r="Y164" i="3"/>
  <c r="Y163" i="3"/>
  <c r="W164" i="3"/>
  <c r="W163" i="3"/>
  <c r="BK164" i="3"/>
  <c r="BK163" i="3"/>
  <c r="N163" i="3" s="1"/>
  <c r="N96" i="3" s="1"/>
  <c r="N164" i="3"/>
  <c r="BE164" i="3" s="1"/>
  <c r="BI162" i="3"/>
  <c r="BH162" i="3"/>
  <c r="BG162" i="3"/>
  <c r="BF162" i="3"/>
  <c r="AA162" i="3"/>
  <c r="Y162" i="3"/>
  <c r="W162" i="3"/>
  <c r="BK162" i="3"/>
  <c r="N162" i="3"/>
  <c r="BE162" i="3"/>
  <c r="BI159" i="3"/>
  <c r="BH159" i="3"/>
  <c r="BG159" i="3"/>
  <c r="BF159" i="3"/>
  <c r="AA159" i="3"/>
  <c r="Y159" i="3"/>
  <c r="W159" i="3"/>
  <c r="BK159" i="3"/>
  <c r="N159" i="3"/>
  <c r="BE159" i="3"/>
  <c r="BI158" i="3"/>
  <c r="BH158" i="3"/>
  <c r="BG158" i="3"/>
  <c r="BF158" i="3"/>
  <c r="AA158" i="3"/>
  <c r="AA157" i="3"/>
  <c r="AA156" i="3" s="1"/>
  <c r="Y158" i="3"/>
  <c r="Y157" i="3" s="1"/>
  <c r="Y156" i="3" s="1"/>
  <c r="W158" i="3"/>
  <c r="W157" i="3"/>
  <c r="W156" i="3" s="1"/>
  <c r="BK158" i="3"/>
  <c r="BK157" i="3" s="1"/>
  <c r="N158" i="3"/>
  <c r="BE158" i="3"/>
  <c r="BI155" i="3"/>
  <c r="BH155" i="3"/>
  <c r="BG155" i="3"/>
  <c r="BF155" i="3"/>
  <c r="AA155" i="3"/>
  <c r="AA154" i="3"/>
  <c r="Y155" i="3"/>
  <c r="Y154" i="3"/>
  <c r="W155" i="3"/>
  <c r="W154" i="3"/>
  <c r="BK155" i="3"/>
  <c r="BK154" i="3"/>
  <c r="N154" i="3" s="1"/>
  <c r="N93" i="3" s="1"/>
  <c r="N155" i="3"/>
  <c r="BE155" i="3" s="1"/>
  <c r="BI151" i="3"/>
  <c r="BH151" i="3"/>
  <c r="BG151" i="3"/>
  <c r="BF151" i="3"/>
  <c r="AA151" i="3"/>
  <c r="AA150" i="3"/>
  <c r="Y151" i="3"/>
  <c r="Y150" i="3"/>
  <c r="W151" i="3"/>
  <c r="W150" i="3"/>
  <c r="BK151" i="3"/>
  <c r="BK150" i="3"/>
  <c r="N150" i="3" s="1"/>
  <c r="N92" i="3" s="1"/>
  <c r="N151" i="3"/>
  <c r="BE151" i="3" s="1"/>
  <c r="BI149" i="3"/>
  <c r="BH149" i="3"/>
  <c r="BG149" i="3"/>
  <c r="BF149" i="3"/>
  <c r="AA149" i="3"/>
  <c r="Y149" i="3"/>
  <c r="W149" i="3"/>
  <c r="BK149" i="3"/>
  <c r="N149" i="3"/>
  <c r="BE149" i="3"/>
  <c r="BI144" i="3"/>
  <c r="BH144" i="3"/>
  <c r="BG144" i="3"/>
  <c r="BF144" i="3"/>
  <c r="AA144" i="3"/>
  <c r="Y144" i="3"/>
  <c r="W144" i="3"/>
  <c r="BK144" i="3"/>
  <c r="N144" i="3"/>
  <c r="BE144" i="3"/>
  <c r="BI140" i="3"/>
  <c r="BH140" i="3"/>
  <c r="BG140" i="3"/>
  <c r="BF140" i="3"/>
  <c r="AA140" i="3"/>
  <c r="Y140" i="3"/>
  <c r="W140" i="3"/>
  <c r="BK140" i="3"/>
  <c r="N140" i="3"/>
  <c r="BE140" i="3"/>
  <c r="BI135" i="3"/>
  <c r="BH135" i="3"/>
  <c r="BG135" i="3"/>
  <c r="BF135" i="3"/>
  <c r="AA135" i="3"/>
  <c r="AA134" i="3"/>
  <c r="Y135" i="3"/>
  <c r="Y134" i="3"/>
  <c r="W135" i="3"/>
  <c r="W134" i="3"/>
  <c r="BK135" i="3"/>
  <c r="BK134" i="3"/>
  <c r="N134" i="3" s="1"/>
  <c r="N91" i="3" s="1"/>
  <c r="N135" i="3"/>
  <c r="BE135" i="3" s="1"/>
  <c r="BI133" i="3"/>
  <c r="BH133" i="3"/>
  <c r="BG133" i="3"/>
  <c r="BF133" i="3"/>
  <c r="AA133" i="3"/>
  <c r="Y133" i="3"/>
  <c r="W133" i="3"/>
  <c r="BK133" i="3"/>
  <c r="N133" i="3"/>
  <c r="BE133" i="3"/>
  <c r="BI127" i="3"/>
  <c r="BH127" i="3"/>
  <c r="BG127" i="3"/>
  <c r="BF127" i="3"/>
  <c r="AA127" i="3"/>
  <c r="AA126" i="3"/>
  <c r="AA125" i="3" s="1"/>
  <c r="AA124" i="3" s="1"/>
  <c r="Y127" i="3"/>
  <c r="Y126" i="3"/>
  <c r="Y125" i="3" s="1"/>
  <c r="Y124" i="3" s="1"/>
  <c r="W127" i="3"/>
  <c r="W126" i="3"/>
  <c r="W125" i="3" s="1"/>
  <c r="W124" i="3" s="1"/>
  <c r="AU89" i="1" s="1"/>
  <c r="BK127" i="3"/>
  <c r="BK126" i="3" s="1"/>
  <c r="N127" i="3"/>
  <c r="BE127" i="3" s="1"/>
  <c r="M121" i="3"/>
  <c r="F121" i="3"/>
  <c r="M120" i="3"/>
  <c r="F120" i="3"/>
  <c r="F118" i="3"/>
  <c r="F116" i="3"/>
  <c r="BI105" i="3"/>
  <c r="BH105" i="3"/>
  <c r="BG105" i="3"/>
  <c r="BF105" i="3"/>
  <c r="BI104" i="3"/>
  <c r="BH104" i="3"/>
  <c r="BG104" i="3"/>
  <c r="BF104" i="3"/>
  <c r="BI103" i="3"/>
  <c r="BH103" i="3"/>
  <c r="BG103" i="3"/>
  <c r="BF103" i="3"/>
  <c r="BI102" i="3"/>
  <c r="BH102" i="3"/>
  <c r="BG102" i="3"/>
  <c r="BF102" i="3"/>
  <c r="BI101" i="3"/>
  <c r="BH101" i="3"/>
  <c r="BG101" i="3"/>
  <c r="BF101" i="3"/>
  <c r="BI100" i="3"/>
  <c r="H36" i="3"/>
  <c r="BD89" i="1" s="1"/>
  <c r="BH100" i="3"/>
  <c r="H35" i="3" s="1"/>
  <c r="BC89" i="1" s="1"/>
  <c r="BG100" i="3"/>
  <c r="H34" i="3"/>
  <c r="BB89" i="1" s="1"/>
  <c r="BF100" i="3"/>
  <c r="M33" i="3" s="1"/>
  <c r="AW89" i="1" s="1"/>
  <c r="M84" i="3"/>
  <c r="F84" i="3"/>
  <c r="M83" i="3"/>
  <c r="F83" i="3"/>
  <c r="F81" i="3"/>
  <c r="F79" i="3"/>
  <c r="O9" i="3"/>
  <c r="M118" i="3"/>
  <c r="M81" i="3"/>
  <c r="F6" i="3"/>
  <c r="F115" i="3" s="1"/>
  <c r="F78" i="3"/>
  <c r="N194" i="2"/>
  <c r="AY88" i="1"/>
  <c r="AX88" i="1"/>
  <c r="BI193" i="2"/>
  <c r="BH193" i="2"/>
  <c r="BG193" i="2"/>
  <c r="BF193" i="2"/>
  <c r="AA193" i="2"/>
  <c r="Y193" i="2"/>
  <c r="W193" i="2"/>
  <c r="BK193" i="2"/>
  <c r="N193" i="2"/>
  <c r="BE193" i="2" s="1"/>
  <c r="BI188" i="2"/>
  <c r="BH188" i="2"/>
  <c r="BG188" i="2"/>
  <c r="BF188" i="2"/>
  <c r="AA188" i="2"/>
  <c r="Y188" i="2"/>
  <c r="W188" i="2"/>
  <c r="BK188" i="2"/>
  <c r="N188" i="2"/>
  <c r="BE188" i="2" s="1"/>
  <c r="BI174" i="2"/>
  <c r="BH174" i="2"/>
  <c r="BG174" i="2"/>
  <c r="BF174" i="2"/>
  <c r="AA174" i="2"/>
  <c r="AA173" i="2" s="1"/>
  <c r="Y174" i="2"/>
  <c r="Y173" i="2" s="1"/>
  <c r="W174" i="2"/>
  <c r="W173" i="2" s="1"/>
  <c r="BK174" i="2"/>
  <c r="BK173" i="2" s="1"/>
  <c r="N173" i="2" s="1"/>
  <c r="N97" i="2" s="1"/>
  <c r="N174" i="2"/>
  <c r="BE174" i="2"/>
  <c r="BI172" i="2"/>
  <c r="BH172" i="2"/>
  <c r="BG172" i="2"/>
  <c r="BF172" i="2"/>
  <c r="AA172" i="2"/>
  <c r="Y172" i="2"/>
  <c r="W172" i="2"/>
  <c r="BK172" i="2"/>
  <c r="N172" i="2"/>
  <c r="BE172" i="2" s="1"/>
  <c r="BI169" i="2"/>
  <c r="BH169" i="2"/>
  <c r="BG169" i="2"/>
  <c r="BF169" i="2"/>
  <c r="AA169" i="2"/>
  <c r="Y169" i="2"/>
  <c r="W169" i="2"/>
  <c r="BK169" i="2"/>
  <c r="N169" i="2"/>
  <c r="BE169" i="2" s="1"/>
  <c r="BI166" i="2"/>
  <c r="BH166" i="2"/>
  <c r="BG166" i="2"/>
  <c r="BF166" i="2"/>
  <c r="AA166" i="2"/>
  <c r="AA165" i="2" s="1"/>
  <c r="Y166" i="2"/>
  <c r="Y165" i="2" s="1"/>
  <c r="W166" i="2"/>
  <c r="W165" i="2" s="1"/>
  <c r="BK166" i="2"/>
  <c r="BK165" i="2" s="1"/>
  <c r="N165" i="2" s="1"/>
  <c r="N96" i="2" s="1"/>
  <c r="N166" i="2"/>
  <c r="BE166" i="2"/>
  <c r="BI160" i="2"/>
  <c r="BH160" i="2"/>
  <c r="BG160" i="2"/>
  <c r="BF160" i="2"/>
  <c r="AA160" i="2"/>
  <c r="AA159" i="2" s="1"/>
  <c r="AA158" i="2"/>
  <c r="Y160" i="2"/>
  <c r="Y159" i="2"/>
  <c r="Y158" i="2" s="1"/>
  <c r="W160" i="2"/>
  <c r="W159" i="2" s="1"/>
  <c r="W158" i="2"/>
  <c r="BK160" i="2"/>
  <c r="BK159" i="2"/>
  <c r="N159" i="2" s="1"/>
  <c r="N95" i="2" s="1"/>
  <c r="N160" i="2"/>
  <c r="BE160" i="2" s="1"/>
  <c r="BI157" i="2"/>
  <c r="BH157" i="2"/>
  <c r="BG157" i="2"/>
  <c r="BF157" i="2"/>
  <c r="AA157" i="2"/>
  <c r="AA156" i="2"/>
  <c r="Y157" i="2"/>
  <c r="Y156" i="2"/>
  <c r="W157" i="2"/>
  <c r="W156" i="2"/>
  <c r="BK157" i="2"/>
  <c r="BK156" i="2"/>
  <c r="N156" i="2" s="1"/>
  <c r="N93" i="2" s="1"/>
  <c r="N157" i="2"/>
  <c r="BE157" i="2" s="1"/>
  <c r="BI153" i="2"/>
  <c r="BH153" i="2"/>
  <c r="BG153" i="2"/>
  <c r="BF153" i="2"/>
  <c r="AA153" i="2"/>
  <c r="Y153" i="2"/>
  <c r="W153" i="2"/>
  <c r="BK153" i="2"/>
  <c r="N153" i="2"/>
  <c r="BE153" i="2"/>
  <c r="BI152" i="2"/>
  <c r="BH152" i="2"/>
  <c r="BG152" i="2"/>
  <c r="BF152" i="2"/>
  <c r="AA152" i="2"/>
  <c r="Y152" i="2"/>
  <c r="W152" i="2"/>
  <c r="BK152" i="2"/>
  <c r="N152" i="2"/>
  <c r="BE152" i="2"/>
  <c r="BI151" i="2"/>
  <c r="BH151" i="2"/>
  <c r="BG151" i="2"/>
  <c r="BF151" i="2"/>
  <c r="AA151" i="2"/>
  <c r="Y151" i="2"/>
  <c r="W151" i="2"/>
  <c r="BK151" i="2"/>
  <c r="N151" i="2"/>
  <c r="BE151" i="2"/>
  <c r="BI150" i="2"/>
  <c r="BH150" i="2"/>
  <c r="BG150" i="2"/>
  <c r="BF150" i="2"/>
  <c r="AA150" i="2"/>
  <c r="AA149" i="2"/>
  <c r="Y150" i="2"/>
  <c r="Y149" i="2"/>
  <c r="W150" i="2"/>
  <c r="W149" i="2"/>
  <c r="BK150" i="2"/>
  <c r="BK149" i="2"/>
  <c r="N149" i="2" s="1"/>
  <c r="N92" i="2" s="1"/>
  <c r="N150" i="2"/>
  <c r="BE150" i="2" s="1"/>
  <c r="BI148" i="2"/>
  <c r="BH148" i="2"/>
  <c r="BG148" i="2"/>
  <c r="BF148" i="2"/>
  <c r="AA148" i="2"/>
  <c r="Y148" i="2"/>
  <c r="W148" i="2"/>
  <c r="BK148" i="2"/>
  <c r="N148" i="2"/>
  <c r="BE148" i="2"/>
  <c r="BI147" i="2"/>
  <c r="BH147" i="2"/>
  <c r="BG147" i="2"/>
  <c r="BF147" i="2"/>
  <c r="AA147" i="2"/>
  <c r="Y147" i="2"/>
  <c r="W147" i="2"/>
  <c r="BK147" i="2"/>
  <c r="N147" i="2"/>
  <c r="BE147" i="2"/>
  <c r="BI146" i="2"/>
  <c r="BH146" i="2"/>
  <c r="BG146" i="2"/>
  <c r="BF146" i="2"/>
  <c r="AA146" i="2"/>
  <c r="Y146" i="2"/>
  <c r="W146" i="2"/>
  <c r="BK146" i="2"/>
  <c r="N146" i="2"/>
  <c r="BE146" i="2"/>
  <c r="BI145" i="2"/>
  <c r="BH145" i="2"/>
  <c r="BG145" i="2"/>
  <c r="BF145" i="2"/>
  <c r="AA145" i="2"/>
  <c r="Y145" i="2"/>
  <c r="W145" i="2"/>
  <c r="BK145" i="2"/>
  <c r="N145" i="2"/>
  <c r="BE145" i="2"/>
  <c r="BI144" i="2"/>
  <c r="BH144" i="2"/>
  <c r="BG144" i="2"/>
  <c r="BF144" i="2"/>
  <c r="AA144" i="2"/>
  <c r="Y144" i="2"/>
  <c r="W144" i="2"/>
  <c r="BK144" i="2"/>
  <c r="N144" i="2"/>
  <c r="BE144" i="2"/>
  <c r="BI143" i="2"/>
  <c r="BH143" i="2"/>
  <c r="BG143" i="2"/>
  <c r="BF143" i="2"/>
  <c r="AA143" i="2"/>
  <c r="Y143" i="2"/>
  <c r="W143" i="2"/>
  <c r="BK143" i="2"/>
  <c r="N143" i="2"/>
  <c r="BE143" i="2"/>
  <c r="BI142" i="2"/>
  <c r="BH142" i="2"/>
  <c r="BG142" i="2"/>
  <c r="BF142" i="2"/>
  <c r="AA142" i="2"/>
  <c r="Y142" i="2"/>
  <c r="W142" i="2"/>
  <c r="BK142" i="2"/>
  <c r="N142" i="2"/>
  <c r="BE142" i="2"/>
  <c r="BI141" i="2"/>
  <c r="BH141" i="2"/>
  <c r="BG141" i="2"/>
  <c r="BF141" i="2"/>
  <c r="AA141" i="2"/>
  <c r="Y141" i="2"/>
  <c r="W141" i="2"/>
  <c r="BK141" i="2"/>
  <c r="N141" i="2"/>
  <c r="BE141" i="2"/>
  <c r="BI140" i="2"/>
  <c r="BH140" i="2"/>
  <c r="BG140" i="2"/>
  <c r="BF140" i="2"/>
  <c r="AA140" i="2"/>
  <c r="Y140" i="2"/>
  <c r="W140" i="2"/>
  <c r="BK140" i="2"/>
  <c r="N140" i="2"/>
  <c r="BE140" i="2"/>
  <c r="BI137" i="2"/>
  <c r="BH137" i="2"/>
  <c r="BG137" i="2"/>
  <c r="BF137" i="2"/>
  <c r="AA137" i="2"/>
  <c r="Y137" i="2"/>
  <c r="W137" i="2"/>
  <c r="BK137" i="2"/>
  <c r="N137" i="2"/>
  <c r="BE137" i="2"/>
  <c r="BI132" i="2"/>
  <c r="BH132" i="2"/>
  <c r="BG132" i="2"/>
  <c r="BF132" i="2"/>
  <c r="AA132" i="2"/>
  <c r="AA131" i="2"/>
  <c r="Y132" i="2"/>
  <c r="Y131" i="2"/>
  <c r="W132" i="2"/>
  <c r="W131" i="2"/>
  <c r="BK132" i="2"/>
  <c r="BK131" i="2"/>
  <c r="N131" i="2" s="1"/>
  <c r="N91" i="2" s="1"/>
  <c r="N132" i="2"/>
  <c r="BE132" i="2" s="1"/>
  <c r="BI130" i="2"/>
  <c r="BH130" i="2"/>
  <c r="BG130" i="2"/>
  <c r="BF130" i="2"/>
  <c r="AA130" i="2"/>
  <c r="Y130" i="2"/>
  <c r="W130" i="2"/>
  <c r="BK130" i="2"/>
  <c r="N130" i="2"/>
  <c r="BE130" i="2"/>
  <c r="BI127" i="2"/>
  <c r="BH127" i="2"/>
  <c r="BG127" i="2"/>
  <c r="BF127" i="2"/>
  <c r="AA127" i="2"/>
  <c r="AA126" i="2"/>
  <c r="AA125" i="2" s="1"/>
  <c r="AA124" i="2" s="1"/>
  <c r="Y127" i="2"/>
  <c r="Y126" i="2"/>
  <c r="Y125" i="2" s="1"/>
  <c r="Y124" i="2" s="1"/>
  <c r="W127" i="2"/>
  <c r="W126" i="2"/>
  <c r="W125" i="2" s="1"/>
  <c r="W124" i="2" s="1"/>
  <c r="AU88" i="1" s="1"/>
  <c r="AU87" i="1" s="1"/>
  <c r="BK127" i="2"/>
  <c r="BK126" i="2" s="1"/>
  <c r="N127" i="2"/>
  <c r="BE127" i="2" s="1"/>
  <c r="M121" i="2"/>
  <c r="F121" i="2"/>
  <c r="M120" i="2"/>
  <c r="F120" i="2"/>
  <c r="F118" i="2"/>
  <c r="F11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BI101" i="2"/>
  <c r="BH101" i="2"/>
  <c r="BG101" i="2"/>
  <c r="BF101" i="2"/>
  <c r="BI100" i="2"/>
  <c r="H36" i="2" s="1"/>
  <c r="BD88" i="1" s="1"/>
  <c r="BD87" i="1" s="1"/>
  <c r="W35" i="1" s="1"/>
  <c r="BH100" i="2"/>
  <c r="H35" i="2"/>
  <c r="BC88" i="1" s="1"/>
  <c r="BC87" i="1" s="1"/>
  <c r="BG100" i="2"/>
  <c r="H34" i="2" s="1"/>
  <c r="BB88" i="1" s="1"/>
  <c r="BB87" i="1" s="1"/>
  <c r="BF100" i="2"/>
  <c r="M33" i="2"/>
  <c r="AW88" i="1" s="1"/>
  <c r="H33" i="2"/>
  <c r="BA88" i="1" s="1"/>
  <c r="M84" i="2"/>
  <c r="F84" i="2"/>
  <c r="M83" i="2"/>
  <c r="F83" i="2"/>
  <c r="F81" i="2"/>
  <c r="F79" i="2"/>
  <c r="O9" i="2"/>
  <c r="M118" i="2" s="1"/>
  <c r="M81" i="2"/>
  <c r="F6" i="2"/>
  <c r="F115" i="2"/>
  <c r="F78" i="2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H93" i="1"/>
  <c r="CG93" i="1"/>
  <c r="CF93" i="1"/>
  <c r="BZ93" i="1"/>
  <c r="CE93" i="1"/>
  <c r="AM83" i="1"/>
  <c r="L83" i="1"/>
  <c r="AM82" i="1"/>
  <c r="L82" i="1"/>
  <c r="AM80" i="1"/>
  <c r="L80" i="1"/>
  <c r="L78" i="1"/>
  <c r="L77" i="1"/>
  <c r="W34" i="1" l="1"/>
  <c r="AY87" i="1"/>
  <c r="AX87" i="1"/>
  <c r="W33" i="1"/>
  <c r="BK125" i="2"/>
  <c r="N126" i="2"/>
  <c r="N90" i="2" s="1"/>
  <c r="BK158" i="2"/>
  <c r="N158" i="2" s="1"/>
  <c r="N94" i="2" s="1"/>
  <c r="N126" i="3"/>
  <c r="N90" i="3" s="1"/>
  <c r="BK125" i="3"/>
  <c r="N157" i="3"/>
  <c r="N95" i="3" s="1"/>
  <c r="BK156" i="3"/>
  <c r="N156" i="3" s="1"/>
  <c r="N94" i="3" s="1"/>
  <c r="N121" i="4"/>
  <c r="N90" i="4" s="1"/>
  <c r="BK120" i="4"/>
  <c r="H33" i="3"/>
  <c r="BA89" i="1" s="1"/>
  <c r="BA87" i="1" s="1"/>
  <c r="H33" i="4"/>
  <c r="BA90" i="1" s="1"/>
  <c r="W32" i="1" l="1"/>
  <c r="AW87" i="1"/>
  <c r="AK32" i="1" s="1"/>
  <c r="N120" i="4"/>
  <c r="N89" i="4" s="1"/>
  <c r="BK119" i="4"/>
  <c r="N119" i="4" s="1"/>
  <c r="N88" i="4" s="1"/>
  <c r="N125" i="3"/>
  <c r="N89" i="3" s="1"/>
  <c r="BK124" i="3"/>
  <c r="N124" i="3" s="1"/>
  <c r="N88" i="3" s="1"/>
  <c r="BK124" i="2"/>
  <c r="N124" i="2" s="1"/>
  <c r="N88" i="2" s="1"/>
  <c r="N125" i="2"/>
  <c r="N89" i="2" s="1"/>
  <c r="N105" i="3" l="1"/>
  <c r="BE105" i="3" s="1"/>
  <c r="N104" i="3"/>
  <c r="BE104" i="3" s="1"/>
  <c r="N103" i="3"/>
  <c r="BE103" i="3" s="1"/>
  <c r="N102" i="3"/>
  <c r="BE102" i="3" s="1"/>
  <c r="N101" i="3"/>
  <c r="BE101" i="3" s="1"/>
  <c r="N100" i="3"/>
  <c r="M27" i="3"/>
  <c r="N100" i="4"/>
  <c r="BE100" i="4" s="1"/>
  <c r="N99" i="4"/>
  <c r="BE99" i="4" s="1"/>
  <c r="N98" i="4"/>
  <c r="BE98" i="4" s="1"/>
  <c r="N97" i="4"/>
  <c r="BE97" i="4" s="1"/>
  <c r="N96" i="4"/>
  <c r="BE96" i="4" s="1"/>
  <c r="N95" i="4"/>
  <c r="M27" i="4"/>
  <c r="N105" i="2"/>
  <c r="BE105" i="2" s="1"/>
  <c r="N104" i="2"/>
  <c r="BE104" i="2" s="1"/>
  <c r="N103" i="2"/>
  <c r="BE103" i="2" s="1"/>
  <c r="N102" i="2"/>
  <c r="BE102" i="2" s="1"/>
  <c r="N101" i="2"/>
  <c r="BE101" i="2" s="1"/>
  <c r="N100" i="2"/>
  <c r="M27" i="2"/>
  <c r="N99" i="3" l="1"/>
  <c r="BE100" i="3"/>
  <c r="N99" i="2"/>
  <c r="BE100" i="2"/>
  <c r="N94" i="4"/>
  <c r="BE95" i="4"/>
  <c r="M28" i="4" l="1"/>
  <c r="L102" i="4"/>
  <c r="M32" i="2"/>
  <c r="AV88" i="1" s="1"/>
  <c r="AT88" i="1" s="1"/>
  <c r="H32" i="2"/>
  <c r="AZ88" i="1" s="1"/>
  <c r="M32" i="3"/>
  <c r="AV89" i="1" s="1"/>
  <c r="AT89" i="1" s="1"/>
  <c r="H32" i="3"/>
  <c r="AZ89" i="1" s="1"/>
  <c r="M32" i="4"/>
  <c r="AV90" i="1" s="1"/>
  <c r="AT90" i="1" s="1"/>
  <c r="H32" i="4"/>
  <c r="AZ90" i="1" s="1"/>
  <c r="M28" i="2"/>
  <c r="L107" i="2"/>
  <c r="M28" i="3"/>
  <c r="L107" i="3"/>
  <c r="AZ87" i="1" l="1"/>
  <c r="AS89" i="1"/>
  <c r="M30" i="3"/>
  <c r="AS88" i="1"/>
  <c r="M30" i="2"/>
  <c r="AS90" i="1"/>
  <c r="M30" i="4"/>
  <c r="AS87" i="1" l="1"/>
  <c r="AG90" i="1"/>
  <c r="AN90" i="1" s="1"/>
  <c r="L38" i="4"/>
  <c r="L38" i="2"/>
  <c r="AG88" i="1"/>
  <c r="AG89" i="1"/>
  <c r="AN89" i="1" s="1"/>
  <c r="L38" i="3"/>
  <c r="AV87" i="1"/>
  <c r="AT87" i="1" l="1"/>
  <c r="AN88" i="1"/>
  <c r="AG87" i="1"/>
  <c r="AK26" i="1" l="1"/>
  <c r="AG95" i="1"/>
  <c r="AG93" i="1"/>
  <c r="AG94" i="1"/>
  <c r="AN87" i="1"/>
  <c r="AG96" i="1"/>
  <c r="CD96" i="1" l="1"/>
  <c r="AV96" i="1"/>
  <c r="BY96" i="1" s="1"/>
  <c r="CD94" i="1"/>
  <c r="AV94" i="1"/>
  <c r="BY94" i="1" s="1"/>
  <c r="AN94" i="1"/>
  <c r="AV95" i="1"/>
  <c r="BY95" i="1" s="1"/>
  <c r="AN95" i="1"/>
  <c r="CD95" i="1"/>
  <c r="CD93" i="1"/>
  <c r="AV93" i="1"/>
  <c r="BY93" i="1" s="1"/>
  <c r="AK31" i="1" s="1"/>
  <c r="AG92" i="1"/>
  <c r="AN93" i="1" l="1"/>
  <c r="AK27" i="1"/>
  <c r="AK29" i="1" s="1"/>
  <c r="AK37" i="1" s="1"/>
  <c r="AG98" i="1"/>
  <c r="W31" i="1"/>
  <c r="AN96" i="1"/>
  <c r="AN92" i="1" l="1"/>
  <c r="AN98" i="1" s="1"/>
</calcChain>
</file>

<file path=xl/sharedStrings.xml><?xml version="1.0" encoding="utf-8"?>
<sst xmlns="http://schemas.openxmlformats.org/spreadsheetml/2006/main" count="2235" uniqueCount="381">
  <si>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</si>
  <si>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</si>
  <si>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</si>
  <si>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</si>
  <si>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</si>
  <si>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</si>
  <si>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</si>
  <si>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</si>
  <si>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</si>
  <si>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</si>
  <si>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</si>
  <si>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</si>
  <si>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</si>
  <si>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</si>
  <si>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</si>
  <si>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</si>
  <si>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</si>
  <si>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054/31/05/2018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</si>
  <si>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</si>
  <si>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</si>
  <si>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Oprava podlahy tělocvičny a zázemí ZŠ Na Příkopech 895 Chomutov - 1. ETAPA</t>
  </si>
  <si>
    <t>JKSO:</t>
  </si>
  <si>
    <t>CC-CZ:</t>
  </si>
  <si>
    <t>Místo:</t>
  </si>
  <si>
    <t>Chomutov</t>
  </si>
  <si>
    <t>Datum:</t>
  </si>
  <si>
    <t>31. 5. 2018</t>
  </si>
  <si>
    <t>Objednatel:</t>
  </si>
  <si>
    <t>IČ:</t>
  </si>
  <si>
    <t>Město Chomutov</t>
  </si>
  <si>
    <t>DIČ:</t>
  </si>
  <si>
    <t>Zhotovitel:</t>
  </si>
  <si>
    <t>Vyplň údaj</t>
  </si>
  <si>
    <t>Projektant:</t>
  </si>
  <si>
    <t>Ing. Marian Zach</t>
  </si>
  <si>
    <t>True</t>
  </si>
  <si>
    <t>Zpracovatel:</t>
  </si>
  <si>
    <t>Pavel Šouta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</si>
  <si>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</si>
  <si>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</si>
  <si>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</si>
  <si>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</si>
  <si>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</si>
  <si>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</si>
  <si>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</si>
  <si>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</si>
  <si>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</si>
  <si>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</si>
  <si>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</si>
  <si>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</si>
  <si>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</si>
  <si>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</si>
  <si>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</si>
  <si>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</si>
  <si>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</si>
  <si>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</si>
  <si>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</si>
  <si>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</si>
  <si>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</si>
  <si>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</si>
  <si>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</si>
  <si>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</si>
  <si>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</si>
  <si>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</si>
  <si>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</si>
  <si>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</si>
  <si>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</si>
  <si>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</si>
  <si>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</si>
  <si>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</si>
  <si>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</si>
  <si>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</si>
  <si>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</si>
  <si>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</si>
  <si>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</si>
  <si>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</si>
  <si>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</si>
  <si>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</si>
  <si>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</si>
  <si>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</si>
  <si>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</si>
  <si>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{a9f83392-b509-49c0-93f3-f96fdbffd961}</t>
  </si>
  <si>
    <t>{00000000-0000-0000-0000-000000000000}</t>
  </si>
  <si>
    <t>/</t>
  </si>
  <si>
    <t>SO 01</t>
  </si>
  <si>
    <t>Přípravné a bourací práce</t>
  </si>
  <si>
    <t>1</t>
  </si>
  <si>
    <t>{b1adf863-e42b-4942-aa88-6cc6e7fcf7f9}</t>
  </si>
  <si>
    <t>SO 02</t>
  </si>
  <si>
    <t>Stavební práce</t>
  </si>
  <si>
    <t>{f9400766-016b-4c55-96c6-c05bf52b78b9}</t>
  </si>
  <si>
    <t>VON</t>
  </si>
  <si>
    <t>Vedlejší a ostatní náklady</t>
  </si>
  <si>
    <t>{caacb5da-90fd-4f55-aec6-dcdb81ef9f5c}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</si>
  <si>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</si>
  <si>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</si>
  <si>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</si>
  <si>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</si>
  <si>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</si>
  <si>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</si>
  <si>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</si>
  <si>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</si>
  <si>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</si>
  <si>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</si>
  <si>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</si>
  <si>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</si>
  <si>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</si>
  <si>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</si>
  <si>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</si>
  <si>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</si>
  <si>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</si>
  <si>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01 - Přípravné a bourací práce</t>
  </si>
  <si>
    <t>SP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</si>
  <si>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</si>
  <si>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</si>
  <si>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</si>
  <si>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</si>
  <si>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</si>
  <si>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</si>
  <si>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</si>
  <si>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</si>
  <si>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</si>
  <si>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</si>
  <si>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</si>
  <si>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</si>
  <si>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</si>
  <si>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766 - Konstrukce truhlářské</t>
  </si>
  <si>
    <t xml:space="preserve">    775 - Podlahy skládané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</si>
  <si>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</si>
  <si>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</si>
  <si>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</si>
  <si>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</si>
  <si>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</si>
  <si>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</si>
  <si>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</si>
  <si>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</si>
  <si>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</si>
  <si>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</si>
  <si>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</si>
  <si>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</si>
  <si>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</si>
  <si>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</si>
  <si>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</si>
  <si>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</si>
  <si>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</si>
  <si>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</si>
  <si>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</si>
  <si>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</si>
  <si>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</si>
  <si>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</si>
  <si>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</si>
  <si>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</si>
  <si>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</si>
  <si>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642944121</t>
  </si>
  <si>
    <t>Osazování ocelových zárubní dodatečné pl do 2,5 m2</t>
  </si>
  <si>
    <t>kus</t>
  </si>
  <si>
    <t>4</t>
  </si>
  <si>
    <t>-1262525845</t>
  </si>
  <si>
    <t>VV</t>
  </si>
  <si>
    <t>Součet</t>
  </si>
  <si>
    <t>M</t>
  </si>
  <si>
    <t>55331203</t>
  </si>
  <si>
    <t>zárubeň ocelová pro běžné zdění hranatý profil s drážkou 110 900 L/P</t>
  </si>
  <si>
    <t>8</t>
  </si>
  <si>
    <t>-1153329087</t>
  </si>
  <si>
    <t>3</t>
  </si>
  <si>
    <t>965045113</t>
  </si>
  <si>
    <t>Bourání potěrů cementových nebo pískocementových tl do 50 mm pl přes 4 m2</t>
  </si>
  <si>
    <t>m2</t>
  </si>
  <si>
    <t>-583106002</t>
  </si>
  <si>
    <t>406,63</t>
  </si>
  <si>
    <t>13,75</t>
  </si>
  <si>
    <t>28,62</t>
  </si>
  <si>
    <t>968072455</t>
  </si>
  <si>
    <t>Vybourání kovových dveřních zárubní pl do 2 m2</t>
  </si>
  <si>
    <t>-70386850</t>
  </si>
  <si>
    <t>0,90*1,97</t>
  </si>
  <si>
    <t>5</t>
  </si>
  <si>
    <t>NC 0000.1</t>
  </si>
  <si>
    <t>demontáž obkladu stěn včetně ocelové nosné konstrukce, její ošetření a uskladnění</t>
  </si>
  <si>
    <t>kpl</t>
  </si>
  <si>
    <t>-468160552</t>
  </si>
  <si>
    <t>6</t>
  </si>
  <si>
    <t>NC 0000.2</t>
  </si>
  <si>
    <t>zpětná montáž obkladu stěn včetně nosné ocelové konstrukce, opravy části obkladů, obroušení a lakování poškozených dílů</t>
  </si>
  <si>
    <t>-1504470579</t>
  </si>
  <si>
    <t>7</t>
  </si>
  <si>
    <t>NC 0000.3</t>
  </si>
  <si>
    <t>demontáž kladiny včetně ukotvení, ošetření a uskladnění</t>
  </si>
  <si>
    <t>-1522949768</t>
  </si>
  <si>
    <t>NC 0000.5</t>
  </si>
  <si>
    <t>demontáž žebříků včetně kotvících prvků v podlaze, ošetření a uskladnění</t>
  </si>
  <si>
    <t>-1244189413</t>
  </si>
  <si>
    <t>9</t>
  </si>
  <si>
    <t>NC 0000.7</t>
  </si>
  <si>
    <t>demontáž šplhací tyče včetně kotvení, ošetření a uskladnění</t>
  </si>
  <si>
    <t>1942519471</t>
  </si>
  <si>
    <t>10</t>
  </si>
  <si>
    <t>NC 0000.9</t>
  </si>
  <si>
    <t>demontáž hrazdy včetně kotvících prvků, ošetření a uskladnění</t>
  </si>
  <si>
    <t>858154264</t>
  </si>
  <si>
    <t>11</t>
  </si>
  <si>
    <t>NC 0000.11</t>
  </si>
  <si>
    <t>demontáž sloupků na síť, ošetření a uskladnění</t>
  </si>
  <si>
    <t>-596163931</t>
  </si>
  <si>
    <t>12</t>
  </si>
  <si>
    <t>NC 0000.14</t>
  </si>
  <si>
    <t>montáž a dodávka - oprava viditelné trhliny ve zdivu, proříznutí, sanace, včetně povrchové úpravy</t>
  </si>
  <si>
    <t>1751923060</t>
  </si>
  <si>
    <t>13</t>
  </si>
  <si>
    <t>NC 0000.15</t>
  </si>
  <si>
    <t>demontáž mříže v nářaďovně u schodiště, ošetření, zkrácení a uskladnění</t>
  </si>
  <si>
    <t>1879303774</t>
  </si>
  <si>
    <t>14</t>
  </si>
  <si>
    <t>997013112</t>
  </si>
  <si>
    <t>Vnitrostaveništní doprava suti a vybouraných hmot pro budovy v do 9 m s použitím mechanizace</t>
  </si>
  <si>
    <t>t</t>
  </si>
  <si>
    <t>-295954449</t>
  </si>
  <si>
    <t>997013501</t>
  </si>
  <si>
    <t>Odvoz suti a vybouraných hmot na skládku nebo meziskládku do 1 km se složením</t>
  </si>
  <si>
    <t>-119999657</t>
  </si>
  <si>
    <t>16</t>
  </si>
  <si>
    <t>997013509</t>
  </si>
  <si>
    <t>Příplatek k odvozu suti a vybouraných hmot na skládku ZKD 1 km přes 1 km</t>
  </si>
  <si>
    <t>1521649584</t>
  </si>
  <si>
    <t>17</t>
  </si>
  <si>
    <t>997013831</t>
  </si>
  <si>
    <t xml:space="preserve">Poplatek za uložení na skládce (skládkovné) </t>
  </si>
  <si>
    <t>-376362828</t>
  </si>
  <si>
    <t>51,472</t>
  </si>
  <si>
    <t>18</t>
  </si>
  <si>
    <t>998011002</t>
  </si>
  <si>
    <t>Přesun hmot pro budovy zděné v do 12 m</t>
  </si>
  <si>
    <t>-1611031296</t>
  </si>
  <si>
    <t>19</t>
  </si>
  <si>
    <t>711131811</t>
  </si>
  <si>
    <t>Odstranění izolace proti zemní vlhkosti vodorovné</t>
  </si>
  <si>
    <t>-611421207</t>
  </si>
  <si>
    <t>20</t>
  </si>
  <si>
    <t>766662811</t>
  </si>
  <si>
    <t>Demontáž truhlářských prahů dveří jednokřídlových</t>
  </si>
  <si>
    <t>1451964840</t>
  </si>
  <si>
    <t>766691914</t>
  </si>
  <si>
    <t>Vyvěšení nebo zavěšení dřevěných křídel dveří pl do 2 m2</t>
  </si>
  <si>
    <t>-439941560</t>
  </si>
  <si>
    <t>22</t>
  </si>
  <si>
    <t>998766202</t>
  </si>
  <si>
    <t>Přesun hmot procentní pro konstrukce truhlářské v objektech v do 12 m</t>
  </si>
  <si>
    <t>%</t>
  </si>
  <si>
    <t>1864319734</t>
  </si>
  <si>
    <t>23</t>
  </si>
  <si>
    <t>775411820</t>
  </si>
  <si>
    <t>Demontáž soklíků nebo lišt dřevěných připevňovaných vruty</t>
  </si>
  <si>
    <t>m</t>
  </si>
  <si>
    <t>-739569206</t>
  </si>
  <si>
    <t>26,62</t>
  </si>
  <si>
    <t>15,42</t>
  </si>
  <si>
    <t>10,35</t>
  </si>
  <si>
    <t>2,70</t>
  </si>
  <si>
    <t>4,92</t>
  </si>
  <si>
    <t>24</t>
  </si>
  <si>
    <t>775521800</t>
  </si>
  <si>
    <t>Demontáž parketových tabulí s lištami lepenými</t>
  </si>
  <si>
    <t>-1588363991</t>
  </si>
  <si>
    <t>25</t>
  </si>
  <si>
    <t>NC 0000</t>
  </si>
  <si>
    <t>příplatek za likvidaci asfaltového lože</t>
  </si>
  <si>
    <t>32</t>
  </si>
  <si>
    <t>1568396106</t>
  </si>
  <si>
    <t>VP - Vícepráce</t>
  </si>
  <si>
    <t>PN</t>
  </si>
  <si>
    <t>SO 02 - Stavební práce</t>
  </si>
  <si>
    <t xml:space="preserve">    2 - Zakládání</t>
  </si>
  <si>
    <t>213141111</t>
  </si>
  <si>
    <t>Zřízení vrstvy z geotextilie v rovině nebo ve sklonu do 1:5 š do 3 m</t>
  </si>
  <si>
    <t>1239707138</t>
  </si>
  <si>
    <t>406,63*0,25</t>
  </si>
  <si>
    <t>13,75*0,25</t>
  </si>
  <si>
    <t>28,62*0,25</t>
  </si>
  <si>
    <t>449</t>
  </si>
  <si>
    <t>69311081</t>
  </si>
  <si>
    <t>geotextilie netkaná PES 300 g/m2</t>
  </si>
  <si>
    <t>1548343540</t>
  </si>
  <si>
    <t>632453331</t>
  </si>
  <si>
    <t>Potěr betonový samonivelační tl do 30 mm tř. C 25/30</t>
  </si>
  <si>
    <t>1336470230</t>
  </si>
  <si>
    <t>NC 0000.20</t>
  </si>
  <si>
    <t>montáž a dodávka betonového soklu 50/50 mm dle PD</t>
  </si>
  <si>
    <t>732994077</t>
  </si>
  <si>
    <t>632902111</t>
  </si>
  <si>
    <t>Příprava zatvrdlého povrchu betonových mazanin pro cementový potěr cementovým mlékem</t>
  </si>
  <si>
    <t>667283332</t>
  </si>
  <si>
    <t>NC 0000.25</t>
  </si>
  <si>
    <t>montáž a dodávka keramického překladu dl. 1250 mm</t>
  </si>
  <si>
    <t>ks</t>
  </si>
  <si>
    <t>247105577</t>
  </si>
  <si>
    <t>952901114</t>
  </si>
  <si>
    <t>Vyčištění budov bytové a občanské výstavby při výšce podlaží přes 4 m</t>
  </si>
  <si>
    <t>-376316632</t>
  </si>
  <si>
    <t>451706107</t>
  </si>
  <si>
    <t>NC 0000.31</t>
  </si>
  <si>
    <t>montáž hydroizolace Fatrafol</t>
  </si>
  <si>
    <t>1640054589</t>
  </si>
  <si>
    <t>NC 0000.18</t>
  </si>
  <si>
    <t>dodávka izolace proti zemní vlhkosti dle PD, Fatrafol</t>
  </si>
  <si>
    <t>-754079040</t>
  </si>
  <si>
    <t>449*1,10</t>
  </si>
  <si>
    <t>998711202</t>
  </si>
  <si>
    <t>Přesun hmot procentní pro izolace proti vodě, vlhkosti a plynům v objektech v do 12 m</t>
  </si>
  <si>
    <t>1958432249</t>
  </si>
  <si>
    <t>766660002</t>
  </si>
  <si>
    <t>Montáž dveřních křídel otvíravých 1křídlových š přes 0,8 m do ocelové zárubně</t>
  </si>
  <si>
    <t>-1859330347</t>
  </si>
  <si>
    <t>NC 0000.26</t>
  </si>
  <si>
    <t>dodávka dveří 900/1970 mm dle PD</t>
  </si>
  <si>
    <t>1153552547</t>
  </si>
  <si>
    <t>NC 0000.28</t>
  </si>
  <si>
    <t>montáž a dodávka kování a zámků dveří</t>
  </si>
  <si>
    <t>-2122323507</t>
  </si>
  <si>
    <t>NC 0000.32</t>
  </si>
  <si>
    <t>montáž a dodávka - úprava konstrukce baskedbalové desky, viz. dle poznámky č. 35, výkres 6</t>
  </si>
  <si>
    <t>-2025370263</t>
  </si>
  <si>
    <t>1181008214</t>
  </si>
  <si>
    <t>NC 0000.19</t>
  </si>
  <si>
    <t>montáž podlahy z parket tl. 22 mm včetně montáže a dodávky záklopu</t>
  </si>
  <si>
    <t>98640222</t>
  </si>
  <si>
    <t>NC 0000.17</t>
  </si>
  <si>
    <t>dodávka parket tl. 22 mm dle PD</t>
  </si>
  <si>
    <t>-813318761</t>
  </si>
  <si>
    <t>NC 0000.21</t>
  </si>
  <si>
    <t>montáž a dodávka podkladku, pryžové podložky a 2x pružného roštu, dle PD</t>
  </si>
  <si>
    <t>1410463703</t>
  </si>
  <si>
    <t>NC 0000.23</t>
  </si>
  <si>
    <t>montáž a dodáka poplastovaných profilů, dilatace, přechody mezi povrchy, dle PD</t>
  </si>
  <si>
    <t>-1223966567</t>
  </si>
  <si>
    <t>775591311</t>
  </si>
  <si>
    <t>Podlahy dřevěné, základní lak</t>
  </si>
  <si>
    <t>-690531841</t>
  </si>
  <si>
    <t>775591313</t>
  </si>
  <si>
    <t>Podlahy dřevěné, vrchní lak pro vysokou zátěž</t>
  </si>
  <si>
    <t>985877771</t>
  </si>
  <si>
    <t>775591316</t>
  </si>
  <si>
    <t>Podlahy dřevěné, mezibroušení mezi vrstvami laku</t>
  </si>
  <si>
    <t>686482827</t>
  </si>
  <si>
    <t>NC 0000.24</t>
  </si>
  <si>
    <t>montáž a dodávka lajnování podlah dle požadavku investora</t>
  </si>
  <si>
    <t>644751055</t>
  </si>
  <si>
    <t>998775202</t>
  </si>
  <si>
    <t>Přesun hmot procentní pro podlahy dřevěné v objektech v do 12 m</t>
  </si>
  <si>
    <t>-1751283842</t>
  </si>
  <si>
    <t>VON - Vedlejší a ostatní náklady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</si>
  <si>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</si>
  <si>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</si>
  <si>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</si>
  <si>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</si>
  <si>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032002000</t>
  </si>
  <si>
    <t>Vybavení staveniště</t>
  </si>
  <si>
    <t>Kč</t>
  </si>
  <si>
    <t>1024</t>
  </si>
  <si>
    <t>-603130381</t>
  </si>
  <si>
    <t>032903000</t>
  </si>
  <si>
    <t>Náklady na provoz a údržbu vybavení staveniště</t>
  </si>
  <si>
    <t>-2042347685</t>
  </si>
  <si>
    <t>034002000</t>
  </si>
  <si>
    <t>Zabezpečení staveniště</t>
  </si>
  <si>
    <t>-988966720</t>
  </si>
  <si>
    <t>034503000</t>
  </si>
  <si>
    <t>Informační tabule na staveništi</t>
  </si>
  <si>
    <t>1224100804</t>
  </si>
  <si>
    <t>039002000</t>
  </si>
  <si>
    <t>Zrušení zařízení staveniště</t>
  </si>
  <si>
    <t>-500604369</t>
  </si>
  <si>
    <t>062002000</t>
  </si>
  <si>
    <t>Ztížené dopravní podmínky, doprava materiálu po chodbě školy ( nutné respektování a ochrana povrchu )</t>
  </si>
  <si>
    <t>-1045155869</t>
  </si>
  <si>
    <t>071002000</t>
  </si>
  <si>
    <t>Provoz investora, třetích osob</t>
  </si>
  <si>
    <t>1604233467</t>
  </si>
  <si>
    <t>075603000</t>
  </si>
  <si>
    <t>Jiná ochranná pásma, respektování veškerých inženýrských sítí</t>
  </si>
  <si>
    <t>-280628696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</si>
</sst>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left" vertical="center"/>
    </xf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9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>
      <alignment vertical="center"/>
    </xf>
    <xf numFmtId="0" fontId="25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4" fontId="25" fillId="6" borderId="0" xfId="0" applyNumberFormat="1" applyFont="1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vertical="center"/>
    </xf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>
    <xdr:from>
      <xdr:col>1</xdr:col>
      <xdr:colOff>30480</xdr:colOff>
      <xdr:row>37</xdr:row>
      <xdr:rowOff>60960</xdr:rowOff>
    </xdr:from>
    <xdr:to>
      <xdr:col>41</xdr:col>
      <xdr:colOff>167640</xdr:colOff>
      <xdr:row>47</xdr:row>
      <xdr:rowOff>99060</xdr:rowOff>
    </xdr:to>
    <xdr:sp macro="" textlink="">
      <xdr:nvSpPr>
        <xdr:cNvPr id="3" name="TextovéPole 2"/>
        <xdr:cNvSpPr txBox="1"/>
      </xdr:nvSpPr>
      <xdr:spPr>
        <a:xfrm>
          <a:off x="411480" y="6614160"/>
          <a:ext cx="5814060" cy="15925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9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Poznámka :</a:t>
          </a:r>
          <a:endParaRPr lang="cs-CZ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Každá položka výkazu výměr musí být v rámci nabídkového rozpočtu nabídnuta kompletní, včetně všech pomocných konstrukcí a prací potřebných k řádnému a provozuschopnému dokončení díla. Zadavatel nebude v průběhu realizace díla akceptovat požadavky na zvýšení ceny díla o cenu konstrukcí a prací, které uchazeč objektivně mohl případně měl předpokládat při vynaložení odborné péče při zpracování nabídkové ceny v součinnosti s příslušnou projektovou dokumentací stavby. Uchazeč o zakázku je odpovědný za cenu díla.</a:t>
          </a:r>
        </a:p>
        <a:p>
          <a:r>
            <a:rPr lang="cs-CZ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Uchazeč do nabídkové ceny zahrne také náklady spojené s umístěním stavby. Jedná se zejména o náklady na zřízení, údržbu a odstranění objektů zařízení staveniště včetně vnitrostaveništních komunikací a skladovacích ploch, provozní vlivy, mimostaveništní doprava, náklady na kompletační činnost a zpracování dokumentace skutečného provedení stavby.</a:t>
          </a:r>
        </a:p>
        <a:p>
          <a:endParaRPr lang="cs-CZ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99"/>
  <sheetViews>
    <sheetView showGridLines="0" tabSelected="1" workbookViewId="0">
      <pane ySplit="1" topLeftCell="A2" activePane="bottomLeft" state="frozen"/>
      <selection pane="bottomLeft" activeCell="BE43" sqref="BE43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33" width="2.140625" customWidth="1"/>
    <col min="34" max="34" width="2.85546875" customWidth="1"/>
    <col min="35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.42578125" customWidth="1"/>
    <col min="44" max="44" width="11.7109375" customWidth="1"/>
    <col min="45" max="46" width="22.140625" hidden="1" customWidth="1"/>
    <col min="47" max="47" width="21.425781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89" width="9.140625" hidden="1"/>
  </cols>
  <sheetData>
    <row r="1" spans="1:73" ht="21.3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" customHeight="1">
      <c r="C2" s="223" t="s">
        <v>7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R2" s="193" t="s">
        <v>8</v>
      </c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20" t="s">
        <v>9</v>
      </c>
      <c r="BT2" s="20" t="s">
        <v>10</v>
      </c>
    </row>
    <row r="3" spans="1:73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" customHeight="1">
      <c r="B4" s="24"/>
      <c r="C4" s="207" t="s">
        <v>12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5"/>
      <c r="AS4" s="19" t="s">
        <v>13</v>
      </c>
      <c r="BE4" s="26" t="s">
        <v>14</v>
      </c>
      <c r="BS4" s="20" t="s">
        <v>15</v>
      </c>
    </row>
    <row r="5" spans="1:73" ht="14.4" customHeight="1">
      <c r="B5" s="24"/>
      <c r="C5" s="27"/>
      <c r="D5" s="28" t="s">
        <v>16</v>
      </c>
      <c r="E5" s="27"/>
      <c r="F5" s="27"/>
      <c r="G5" s="27"/>
      <c r="H5" s="27"/>
      <c r="I5" s="27"/>
      <c r="J5" s="27"/>
      <c r="K5" s="227" t="s">
        <v>17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7"/>
      <c r="AQ5" s="25"/>
      <c r="BE5" s="225" t="s">
        <v>18</v>
      </c>
      <c r="BS5" s="20" t="s">
        <v>9</v>
      </c>
    </row>
    <row r="6" spans="1:73" ht="36.9" customHeight="1">
      <c r="B6" s="24"/>
      <c r="C6" s="27"/>
      <c r="D6" s="30" t="s">
        <v>19</v>
      </c>
      <c r="E6" s="27"/>
      <c r="F6" s="27"/>
      <c r="G6" s="27"/>
      <c r="H6" s="27"/>
      <c r="I6" s="27"/>
      <c r="J6" s="27"/>
      <c r="K6" s="229" t="s">
        <v>20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7"/>
      <c r="AQ6" s="25"/>
      <c r="BE6" s="226"/>
      <c r="BS6" s="20" t="s">
        <v>9</v>
      </c>
    </row>
    <row r="7" spans="1:73" ht="14.4" customHeight="1">
      <c r="B7" s="24"/>
      <c r="C7" s="27"/>
      <c r="D7" s="31" t="s">
        <v>21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22</v>
      </c>
      <c r="AL7" s="27"/>
      <c r="AM7" s="27"/>
      <c r="AN7" s="29" t="s">
        <v>5</v>
      </c>
      <c r="AO7" s="27"/>
      <c r="AP7" s="27"/>
      <c r="AQ7" s="25"/>
      <c r="BE7" s="226"/>
      <c r="BS7" s="20" t="s">
        <v>9</v>
      </c>
    </row>
    <row r="8" spans="1:73" ht="14.4" customHeight="1">
      <c r="B8" s="24"/>
      <c r="C8" s="27"/>
      <c r="D8" s="31" t="s">
        <v>23</v>
      </c>
      <c r="E8" s="27"/>
      <c r="F8" s="27"/>
      <c r="G8" s="27"/>
      <c r="H8" s="27"/>
      <c r="I8" s="27"/>
      <c r="J8" s="27"/>
      <c r="K8" s="29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25</v>
      </c>
      <c r="AL8" s="27"/>
      <c r="AM8" s="27"/>
      <c r="AN8" s="32" t="s">
        <v>26</v>
      </c>
      <c r="AO8" s="27"/>
      <c r="AP8" s="27"/>
      <c r="AQ8" s="25"/>
      <c r="BE8" s="226"/>
      <c r="BS8" s="20" t="s">
        <v>9</v>
      </c>
    </row>
    <row r="9" spans="1:73" ht="14.4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E9" s="226"/>
      <c r="BS9" s="20" t="s">
        <v>9</v>
      </c>
    </row>
    <row r="10" spans="1:73" ht="14.4" customHeight="1">
      <c r="B10" s="24"/>
      <c r="C10" s="27"/>
      <c r="D10" s="31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28</v>
      </c>
      <c r="AL10" s="27"/>
      <c r="AM10" s="27"/>
      <c r="AN10" s="29" t="s">
        <v>5</v>
      </c>
      <c r="AO10" s="27"/>
      <c r="AP10" s="27"/>
      <c r="AQ10" s="25"/>
      <c r="BE10" s="226"/>
      <c r="BS10" s="20" t="s">
        <v>9</v>
      </c>
    </row>
    <row r="11" spans="1:73" ht="18.45" customHeight="1">
      <c r="B11" s="24"/>
      <c r="C11" s="27"/>
      <c r="D11" s="27"/>
      <c r="E11" s="29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30</v>
      </c>
      <c r="AL11" s="27"/>
      <c r="AM11" s="27"/>
      <c r="AN11" s="29" t="s">
        <v>5</v>
      </c>
      <c r="AO11" s="27"/>
      <c r="AP11" s="27"/>
      <c r="AQ11" s="25"/>
      <c r="BE11" s="226"/>
      <c r="BS11" s="20" t="s">
        <v>9</v>
      </c>
    </row>
    <row r="12" spans="1:73" ht="6.9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E12" s="226"/>
      <c r="BS12" s="20" t="s">
        <v>9</v>
      </c>
    </row>
    <row r="13" spans="1:73" ht="14.4" customHeight="1">
      <c r="B13" s="24"/>
      <c r="C13" s="27"/>
      <c r="D13" s="31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28</v>
      </c>
      <c r="AL13" s="27"/>
      <c r="AM13" s="27"/>
      <c r="AN13" s="33" t="s">
        <v>32</v>
      </c>
      <c r="AO13" s="27"/>
      <c r="AP13" s="27"/>
      <c r="AQ13" s="25"/>
      <c r="BE13" s="226"/>
      <c r="BS13" s="20" t="s">
        <v>9</v>
      </c>
    </row>
    <row r="14" spans="1:73" ht="13.2">
      <c r="B14" s="24"/>
      <c r="C14" s="27"/>
      <c r="D14" s="27"/>
      <c r="E14" s="230" t="s">
        <v>32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31" t="s">
        <v>30</v>
      </c>
      <c r="AL14" s="27"/>
      <c r="AM14" s="27"/>
      <c r="AN14" s="33" t="s">
        <v>32</v>
      </c>
      <c r="AO14" s="27"/>
      <c r="AP14" s="27"/>
      <c r="AQ14" s="25"/>
      <c r="BE14" s="226"/>
      <c r="BS14" s="20" t="s">
        <v>9</v>
      </c>
    </row>
    <row r="15" spans="1:73" ht="6.9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E15" s="226"/>
      <c r="BS15" s="20" t="s">
        <v>6</v>
      </c>
    </row>
    <row r="16" spans="1:73" ht="14.4" customHeight="1">
      <c r="B16" s="24"/>
      <c r="C16" s="27"/>
      <c r="D16" s="31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28</v>
      </c>
      <c r="AL16" s="27"/>
      <c r="AM16" s="27"/>
      <c r="AN16" s="29" t="s">
        <v>5</v>
      </c>
      <c r="AO16" s="27"/>
      <c r="AP16" s="27"/>
      <c r="AQ16" s="25"/>
      <c r="BE16" s="226"/>
      <c r="BS16" s="20" t="s">
        <v>6</v>
      </c>
    </row>
    <row r="17" spans="2:71" ht="18.45" customHeight="1">
      <c r="B17" s="24"/>
      <c r="C17" s="27"/>
      <c r="D17" s="27"/>
      <c r="E17" s="29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30</v>
      </c>
      <c r="AL17" s="27"/>
      <c r="AM17" s="27"/>
      <c r="AN17" s="29" t="s">
        <v>5</v>
      </c>
      <c r="AO17" s="27"/>
      <c r="AP17" s="27"/>
      <c r="AQ17" s="25"/>
      <c r="BE17" s="226"/>
      <c r="BS17" s="20" t="s">
        <v>35</v>
      </c>
    </row>
    <row r="18" spans="2:71" ht="6.9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E18" s="226"/>
      <c r="BS18" s="20" t="s">
        <v>9</v>
      </c>
    </row>
    <row r="19" spans="2:71" ht="14.4" customHeight="1">
      <c r="B19" s="24"/>
      <c r="C19" s="27"/>
      <c r="D19" s="31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28</v>
      </c>
      <c r="AL19" s="27"/>
      <c r="AM19" s="27"/>
      <c r="AN19" s="29" t="s">
        <v>5</v>
      </c>
      <c r="AO19" s="27"/>
      <c r="AP19" s="27"/>
      <c r="AQ19" s="25"/>
      <c r="BE19" s="226"/>
      <c r="BS19" s="20" t="s">
        <v>9</v>
      </c>
    </row>
    <row r="20" spans="2:71" ht="18.45" customHeight="1">
      <c r="B20" s="24"/>
      <c r="C20" s="27"/>
      <c r="D20" s="27"/>
      <c r="E20" s="29" t="s">
        <v>37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30</v>
      </c>
      <c r="AL20" s="27"/>
      <c r="AM20" s="27"/>
      <c r="AN20" s="29" t="s">
        <v>5</v>
      </c>
      <c r="AO20" s="27"/>
      <c r="AP20" s="27"/>
      <c r="AQ20" s="25"/>
      <c r="BE20" s="226"/>
    </row>
    <row r="21" spans="2:71" ht="6.9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  <c r="BE21" s="226"/>
    </row>
    <row r="22" spans="2:71" ht="13.2">
      <c r="B22" s="24"/>
      <c r="C22" s="27"/>
      <c r="D22" s="31" t="s">
        <v>38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  <c r="BE22" s="226"/>
    </row>
    <row r="23" spans="2:71" ht="14.4" customHeight="1">
      <c r="B23" s="24"/>
      <c r="C23" s="27"/>
      <c r="D23" s="27"/>
      <c r="E23" s="232" t="s">
        <v>5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O23" s="27"/>
      <c r="AP23" s="27"/>
      <c r="AQ23" s="25"/>
      <c r="BE23" s="226"/>
    </row>
    <row r="24" spans="2:71" ht="6.9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  <c r="BE24" s="226"/>
    </row>
    <row r="25" spans="2:71" ht="6.9" customHeight="1">
      <c r="B25" s="24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5"/>
      <c r="BE25" s="226"/>
    </row>
    <row r="26" spans="2:71" ht="14.4" customHeight="1">
      <c r="B26" s="24"/>
      <c r="C26" s="27"/>
      <c r="D26" s="35" t="s">
        <v>39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33">
        <f>ROUND(AG87,2)</f>
        <v>0</v>
      </c>
      <c r="AL26" s="228"/>
      <c r="AM26" s="228"/>
      <c r="AN26" s="228"/>
      <c r="AO26" s="228"/>
      <c r="AP26" s="27"/>
      <c r="AQ26" s="25"/>
      <c r="BE26" s="226"/>
    </row>
    <row r="27" spans="2:71" ht="14.4" customHeight="1">
      <c r="B27" s="24"/>
      <c r="C27" s="27"/>
      <c r="D27" s="35" t="s">
        <v>40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33">
        <f>ROUND(AG92,2)</f>
        <v>0</v>
      </c>
      <c r="AL27" s="233"/>
      <c r="AM27" s="233"/>
      <c r="AN27" s="233"/>
      <c r="AO27" s="233"/>
      <c r="AP27" s="27"/>
      <c r="AQ27" s="25"/>
      <c r="BE27" s="226"/>
    </row>
    <row r="28" spans="2:71" s="1" customFormat="1" ht="6.9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226"/>
    </row>
    <row r="29" spans="2:71" s="1" customFormat="1" ht="25.95" customHeight="1">
      <c r="B29" s="36"/>
      <c r="C29" s="37"/>
      <c r="D29" s="39" t="s">
        <v>41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34">
        <f>ROUND(AK26+AK27,2)</f>
        <v>0</v>
      </c>
      <c r="AL29" s="235"/>
      <c r="AM29" s="235"/>
      <c r="AN29" s="235"/>
      <c r="AO29" s="235"/>
      <c r="AP29" s="37"/>
      <c r="AQ29" s="38"/>
      <c r="BE29" s="226"/>
    </row>
    <row r="30" spans="2:71" s="1" customFormat="1" ht="6.9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226"/>
    </row>
    <row r="31" spans="2:71" s="2" customFormat="1" ht="14.4" customHeight="1">
      <c r="B31" s="41"/>
      <c r="C31" s="42"/>
      <c r="D31" s="43" t="s">
        <v>42</v>
      </c>
      <c r="E31" s="42"/>
      <c r="F31" s="43" t="s">
        <v>43</v>
      </c>
      <c r="G31" s="42"/>
      <c r="H31" s="42"/>
      <c r="I31" s="42"/>
      <c r="J31" s="42"/>
      <c r="K31" s="42"/>
      <c r="L31" s="216">
        <v>0.21</v>
      </c>
      <c r="M31" s="217"/>
      <c r="N31" s="217"/>
      <c r="O31" s="217"/>
      <c r="P31" s="42"/>
      <c r="Q31" s="42"/>
      <c r="R31" s="42"/>
      <c r="S31" s="42"/>
      <c r="T31" s="45" t="s">
        <v>44</v>
      </c>
      <c r="U31" s="42"/>
      <c r="V31" s="42"/>
      <c r="W31" s="218">
        <f>ROUND(AZ87+SUM(CD93:CD97),2)</f>
        <v>0</v>
      </c>
      <c r="X31" s="217"/>
      <c r="Y31" s="217"/>
      <c r="Z31" s="217"/>
      <c r="AA31" s="217"/>
      <c r="AB31" s="217"/>
      <c r="AC31" s="217"/>
      <c r="AD31" s="217"/>
      <c r="AE31" s="217"/>
      <c r="AF31" s="42"/>
      <c r="AG31" s="42"/>
      <c r="AH31" s="42"/>
      <c r="AI31" s="42"/>
      <c r="AJ31" s="42"/>
      <c r="AK31" s="218">
        <f>ROUND(AV87+SUM(BY93:BY97),2)</f>
        <v>0</v>
      </c>
      <c r="AL31" s="217"/>
      <c r="AM31" s="217"/>
      <c r="AN31" s="217"/>
      <c r="AO31" s="217"/>
      <c r="AP31" s="42"/>
      <c r="AQ31" s="46"/>
      <c r="BE31" s="226"/>
    </row>
    <row r="32" spans="2:71" s="2" customFormat="1" ht="14.4" customHeight="1">
      <c r="B32" s="41"/>
      <c r="C32" s="42"/>
      <c r="D32" s="42"/>
      <c r="E32" s="42"/>
      <c r="F32" s="43" t="s">
        <v>45</v>
      </c>
      <c r="G32" s="42"/>
      <c r="H32" s="42"/>
      <c r="I32" s="42"/>
      <c r="J32" s="42"/>
      <c r="K32" s="42"/>
      <c r="L32" s="216">
        <v>0.15</v>
      </c>
      <c r="M32" s="217"/>
      <c r="N32" s="217"/>
      <c r="O32" s="217"/>
      <c r="P32" s="42"/>
      <c r="Q32" s="42"/>
      <c r="R32" s="42"/>
      <c r="S32" s="42"/>
      <c r="T32" s="45" t="s">
        <v>44</v>
      </c>
      <c r="U32" s="42"/>
      <c r="V32" s="42"/>
      <c r="W32" s="218">
        <f>ROUND(BA87+SUM(CE93:CE97),2)</f>
        <v>0</v>
      </c>
      <c r="X32" s="217"/>
      <c r="Y32" s="217"/>
      <c r="Z32" s="217"/>
      <c r="AA32" s="217"/>
      <c r="AB32" s="217"/>
      <c r="AC32" s="217"/>
      <c r="AD32" s="217"/>
      <c r="AE32" s="217"/>
      <c r="AF32" s="42"/>
      <c r="AG32" s="42"/>
      <c r="AH32" s="42"/>
      <c r="AI32" s="42"/>
      <c r="AJ32" s="42"/>
      <c r="AK32" s="218">
        <f>ROUND(AW87+SUM(BZ93:BZ97),2)</f>
        <v>0</v>
      </c>
      <c r="AL32" s="217"/>
      <c r="AM32" s="217"/>
      <c r="AN32" s="217"/>
      <c r="AO32" s="217"/>
      <c r="AP32" s="42"/>
      <c r="AQ32" s="46"/>
      <c r="BE32" s="226"/>
    </row>
    <row r="33" spans="2:57" s="2" customFormat="1" ht="14.4" hidden="1" customHeight="1">
      <c r="B33" s="41"/>
      <c r="C33" s="42"/>
      <c r="D33" s="42"/>
      <c r="E33" s="42"/>
      <c r="F33" s="43" t="s">
        <v>46</v>
      </c>
      <c r="G33" s="42"/>
      <c r="H33" s="42"/>
      <c r="I33" s="42"/>
      <c r="J33" s="42"/>
      <c r="K33" s="42"/>
      <c r="L33" s="216">
        <v>0.21</v>
      </c>
      <c r="M33" s="217"/>
      <c r="N33" s="217"/>
      <c r="O33" s="217"/>
      <c r="P33" s="42"/>
      <c r="Q33" s="42"/>
      <c r="R33" s="42"/>
      <c r="S33" s="42"/>
      <c r="T33" s="45" t="s">
        <v>44</v>
      </c>
      <c r="U33" s="42"/>
      <c r="V33" s="42"/>
      <c r="W33" s="218">
        <f>ROUND(BB87+SUM(CF93:CF97),2)</f>
        <v>0</v>
      </c>
      <c r="X33" s="217"/>
      <c r="Y33" s="217"/>
      <c r="Z33" s="217"/>
      <c r="AA33" s="217"/>
      <c r="AB33" s="217"/>
      <c r="AC33" s="217"/>
      <c r="AD33" s="217"/>
      <c r="AE33" s="217"/>
      <c r="AF33" s="42"/>
      <c r="AG33" s="42"/>
      <c r="AH33" s="42"/>
      <c r="AI33" s="42"/>
      <c r="AJ33" s="42"/>
      <c r="AK33" s="218">
        <v>0</v>
      </c>
      <c r="AL33" s="217"/>
      <c r="AM33" s="217"/>
      <c r="AN33" s="217"/>
      <c r="AO33" s="217"/>
      <c r="AP33" s="42"/>
      <c r="AQ33" s="46"/>
      <c r="BE33" s="226"/>
    </row>
    <row r="34" spans="2:57" s="2" customFormat="1" ht="14.4" hidden="1" customHeight="1">
      <c r="B34" s="41"/>
      <c r="C34" s="42"/>
      <c r="D34" s="42"/>
      <c r="E34" s="42"/>
      <c r="F34" s="43" t="s">
        <v>47</v>
      </c>
      <c r="G34" s="42"/>
      <c r="H34" s="42"/>
      <c r="I34" s="42"/>
      <c r="J34" s="42"/>
      <c r="K34" s="42"/>
      <c r="L34" s="216">
        <v>0.15</v>
      </c>
      <c r="M34" s="217"/>
      <c r="N34" s="217"/>
      <c r="O34" s="217"/>
      <c r="P34" s="42"/>
      <c r="Q34" s="42"/>
      <c r="R34" s="42"/>
      <c r="S34" s="42"/>
      <c r="T34" s="45" t="s">
        <v>44</v>
      </c>
      <c r="U34" s="42"/>
      <c r="V34" s="42"/>
      <c r="W34" s="218">
        <f>ROUND(BC87+SUM(CG93:CG97),2)</f>
        <v>0</v>
      </c>
      <c r="X34" s="217"/>
      <c r="Y34" s="217"/>
      <c r="Z34" s="217"/>
      <c r="AA34" s="217"/>
      <c r="AB34" s="217"/>
      <c r="AC34" s="217"/>
      <c r="AD34" s="217"/>
      <c r="AE34" s="217"/>
      <c r="AF34" s="42"/>
      <c r="AG34" s="42"/>
      <c r="AH34" s="42"/>
      <c r="AI34" s="42"/>
      <c r="AJ34" s="42"/>
      <c r="AK34" s="218">
        <v>0</v>
      </c>
      <c r="AL34" s="217"/>
      <c r="AM34" s="217"/>
      <c r="AN34" s="217"/>
      <c r="AO34" s="217"/>
      <c r="AP34" s="42"/>
      <c r="AQ34" s="46"/>
      <c r="BE34" s="226"/>
    </row>
    <row r="35" spans="2:57" s="2" customFormat="1" ht="14.4" hidden="1" customHeight="1">
      <c r="B35" s="41"/>
      <c r="C35" s="42"/>
      <c r="D35" s="42"/>
      <c r="E35" s="42"/>
      <c r="F35" s="43" t="s">
        <v>48</v>
      </c>
      <c r="G35" s="42"/>
      <c r="H35" s="42"/>
      <c r="I35" s="42"/>
      <c r="J35" s="42"/>
      <c r="K35" s="42"/>
      <c r="L35" s="216">
        <v>0</v>
      </c>
      <c r="M35" s="217"/>
      <c r="N35" s="217"/>
      <c r="O35" s="217"/>
      <c r="P35" s="42"/>
      <c r="Q35" s="42"/>
      <c r="R35" s="42"/>
      <c r="S35" s="42"/>
      <c r="T35" s="45" t="s">
        <v>44</v>
      </c>
      <c r="U35" s="42"/>
      <c r="V35" s="42"/>
      <c r="W35" s="218">
        <f>ROUND(BD87+SUM(CH93:CH97),2)</f>
        <v>0</v>
      </c>
      <c r="X35" s="217"/>
      <c r="Y35" s="217"/>
      <c r="Z35" s="217"/>
      <c r="AA35" s="217"/>
      <c r="AB35" s="217"/>
      <c r="AC35" s="217"/>
      <c r="AD35" s="217"/>
      <c r="AE35" s="217"/>
      <c r="AF35" s="42"/>
      <c r="AG35" s="42"/>
      <c r="AH35" s="42"/>
      <c r="AI35" s="42"/>
      <c r="AJ35" s="42"/>
      <c r="AK35" s="218">
        <v>0</v>
      </c>
      <c r="AL35" s="217"/>
      <c r="AM35" s="217"/>
      <c r="AN35" s="217"/>
      <c r="AO35" s="217"/>
      <c r="AP35" s="42"/>
      <c r="AQ35" s="46"/>
    </row>
    <row r="36" spans="2:57" s="1" customFormat="1" ht="6.9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5" customHeight="1">
      <c r="B37" s="36"/>
      <c r="C37" s="47"/>
      <c r="D37" s="48" t="s">
        <v>49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50</v>
      </c>
      <c r="U37" s="49"/>
      <c r="V37" s="49"/>
      <c r="W37" s="49"/>
      <c r="X37" s="219" t="s">
        <v>51</v>
      </c>
      <c r="Y37" s="220"/>
      <c r="Z37" s="220"/>
      <c r="AA37" s="220"/>
      <c r="AB37" s="220"/>
      <c r="AC37" s="49"/>
      <c r="AD37" s="49"/>
      <c r="AE37" s="49"/>
      <c r="AF37" s="49"/>
      <c r="AG37" s="49"/>
      <c r="AH37" s="49"/>
      <c r="AI37" s="49"/>
      <c r="AJ37" s="49"/>
      <c r="AK37" s="221">
        <f>SUM(AK29:AK35)</f>
        <v>0</v>
      </c>
      <c r="AL37" s="220"/>
      <c r="AM37" s="220"/>
      <c r="AN37" s="220"/>
      <c r="AO37" s="222"/>
      <c r="AP37" s="47"/>
      <c r="AQ37" s="38"/>
    </row>
    <row r="38" spans="2:57" s="1" customFormat="1" ht="14.4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57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57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57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57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57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57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57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57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57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 ht="14.4">
      <c r="B49" s="36"/>
      <c r="C49" s="37"/>
      <c r="D49" s="51" t="s">
        <v>52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53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>
      <c r="B50" s="24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5"/>
    </row>
    <row r="51" spans="2:43">
      <c r="B51" s="24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5"/>
    </row>
    <row r="52" spans="2:43">
      <c r="B52" s="24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5"/>
    </row>
    <row r="53" spans="2:43">
      <c r="B53" s="24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5"/>
    </row>
    <row r="54" spans="2:43">
      <c r="B54" s="24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5"/>
    </row>
    <row r="55" spans="2:43">
      <c r="B55" s="24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5"/>
    </row>
    <row r="56" spans="2:43">
      <c r="B56" s="24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5"/>
    </row>
    <row r="57" spans="2:43">
      <c r="B57" s="24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5"/>
    </row>
    <row r="58" spans="2:43" s="1" customFormat="1" ht="14.4">
      <c r="B58" s="36"/>
      <c r="C58" s="37"/>
      <c r="D58" s="56" t="s">
        <v>54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55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54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55</v>
      </c>
      <c r="AN58" s="57"/>
      <c r="AO58" s="59"/>
      <c r="AP58" s="37"/>
      <c r="AQ58" s="38"/>
    </row>
    <row r="59" spans="2:43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 ht="14.4">
      <c r="B60" s="36"/>
      <c r="C60" s="37"/>
      <c r="D60" s="51" t="s">
        <v>56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57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>
      <c r="B61" s="24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5"/>
    </row>
    <row r="62" spans="2:43">
      <c r="B62" s="24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5"/>
    </row>
    <row r="63" spans="2:43">
      <c r="B63" s="24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5"/>
    </row>
    <row r="64" spans="2:43">
      <c r="B64" s="24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5"/>
    </row>
    <row r="65" spans="2:43">
      <c r="B65" s="24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5"/>
    </row>
    <row r="66" spans="2:43">
      <c r="B66" s="24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5"/>
    </row>
    <row r="67" spans="2:43">
      <c r="B67" s="24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5"/>
    </row>
    <row r="68" spans="2:43">
      <c r="B68" s="24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5"/>
    </row>
    <row r="69" spans="2:43" s="1" customFormat="1" ht="14.4">
      <c r="B69" s="36"/>
      <c r="C69" s="37"/>
      <c r="D69" s="56" t="s">
        <v>54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55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54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55</v>
      </c>
      <c r="AN69" s="57"/>
      <c r="AO69" s="59"/>
      <c r="AP69" s="37"/>
      <c r="AQ69" s="38"/>
    </row>
    <row r="70" spans="2:43" s="1" customFormat="1" ht="6.9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" customHeight="1">
      <c r="B76" s="36"/>
      <c r="C76" s="207" t="s">
        <v>58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/>
      <c r="AF76" s="208"/>
      <c r="AG76" s="208"/>
      <c r="AH76" s="208"/>
      <c r="AI76" s="208"/>
      <c r="AJ76" s="208"/>
      <c r="AK76" s="208"/>
      <c r="AL76" s="208"/>
      <c r="AM76" s="208"/>
      <c r="AN76" s="208"/>
      <c r="AO76" s="208"/>
      <c r="AP76" s="208"/>
      <c r="AQ76" s="38"/>
    </row>
    <row r="77" spans="2:43" s="3" customFormat="1" ht="14.4" customHeight="1">
      <c r="B77" s="66"/>
      <c r="C77" s="31" t="s">
        <v>16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054/31/05/2018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" customHeight="1">
      <c r="B78" s="69"/>
      <c r="C78" s="70" t="s">
        <v>19</v>
      </c>
      <c r="D78" s="71"/>
      <c r="E78" s="71"/>
      <c r="F78" s="71"/>
      <c r="G78" s="71"/>
      <c r="H78" s="71"/>
      <c r="I78" s="71"/>
      <c r="J78" s="71"/>
      <c r="K78" s="71"/>
      <c r="L78" s="209" t="str">
        <f>K6</f>
        <v>Oprava podlahy tělocvičny a zázemí ZŠ Na Příkopech 895 Chomutov - 1. ETAPA</v>
      </c>
      <c r="M78" s="210"/>
      <c r="N78" s="210"/>
      <c r="O78" s="210"/>
      <c r="P78" s="210"/>
      <c r="Q78" s="210"/>
      <c r="R78" s="210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0"/>
      <c r="AG78" s="210"/>
      <c r="AH78" s="210"/>
      <c r="AI78" s="210"/>
      <c r="AJ78" s="210"/>
      <c r="AK78" s="210"/>
      <c r="AL78" s="210"/>
      <c r="AM78" s="210"/>
      <c r="AN78" s="210"/>
      <c r="AO78" s="210"/>
      <c r="AP78" s="71"/>
      <c r="AQ78" s="72"/>
    </row>
    <row r="79" spans="2:43" s="1" customFormat="1" ht="6.9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 ht="13.2">
      <c r="B80" s="36"/>
      <c r="C80" s="31" t="s">
        <v>23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>Chomutov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25</v>
      </c>
      <c r="AJ80" s="37"/>
      <c r="AK80" s="37"/>
      <c r="AL80" s="37"/>
      <c r="AM80" s="74" t="str">
        <f>IF(AN8= "","",AN8)</f>
        <v>31. 5. 2018</v>
      </c>
      <c r="AN80" s="37"/>
      <c r="AO80" s="37"/>
      <c r="AP80" s="37"/>
      <c r="AQ80" s="38"/>
    </row>
    <row r="81" spans="1:89" s="1" customFormat="1" ht="6.9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 ht="13.2">
      <c r="B82" s="36"/>
      <c r="C82" s="31" t="s">
        <v>27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>Město Chomutov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33</v>
      </c>
      <c r="AJ82" s="37"/>
      <c r="AK82" s="37"/>
      <c r="AL82" s="37"/>
      <c r="AM82" s="211" t="str">
        <f>IF(E17="","",E17)</f>
        <v>Ing. Marian Zach</v>
      </c>
      <c r="AN82" s="211"/>
      <c r="AO82" s="211"/>
      <c r="AP82" s="211"/>
      <c r="AQ82" s="38"/>
      <c r="AS82" s="212" t="s">
        <v>59</v>
      </c>
      <c r="AT82" s="213"/>
      <c r="AU82" s="52"/>
      <c r="AV82" s="52"/>
      <c r="AW82" s="52"/>
      <c r="AX82" s="52"/>
      <c r="AY82" s="52"/>
      <c r="AZ82" s="52"/>
      <c r="BA82" s="52"/>
      <c r="BB82" s="52"/>
      <c r="BC82" s="52"/>
      <c r="BD82" s="53"/>
    </row>
    <row r="83" spans="1:89" s="1" customFormat="1" ht="13.2">
      <c r="B83" s="36"/>
      <c r="C83" s="31" t="s">
        <v>31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36</v>
      </c>
      <c r="AJ83" s="37"/>
      <c r="AK83" s="37"/>
      <c r="AL83" s="37"/>
      <c r="AM83" s="211" t="str">
        <f>IF(E20="","",E20)</f>
        <v>Pavel Šouta</v>
      </c>
      <c r="AN83" s="211"/>
      <c r="AO83" s="211"/>
      <c r="AP83" s="211"/>
      <c r="AQ83" s="38"/>
      <c r="AS83" s="214"/>
      <c r="AT83" s="215"/>
      <c r="AU83" s="37"/>
      <c r="AV83" s="37"/>
      <c r="AW83" s="37"/>
      <c r="AX83" s="37"/>
      <c r="AY83" s="37"/>
      <c r="AZ83" s="37"/>
      <c r="BA83" s="37"/>
      <c r="BB83" s="37"/>
      <c r="BC83" s="37"/>
      <c r="BD83" s="75"/>
    </row>
    <row r="84" spans="1:89" s="1" customFormat="1" ht="10.8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14"/>
      <c r="AT84" s="215"/>
      <c r="AU84" s="37"/>
      <c r="AV84" s="37"/>
      <c r="AW84" s="37"/>
      <c r="AX84" s="37"/>
      <c r="AY84" s="37"/>
      <c r="AZ84" s="37"/>
      <c r="BA84" s="37"/>
      <c r="BB84" s="37"/>
      <c r="BC84" s="37"/>
      <c r="BD84" s="75"/>
    </row>
    <row r="85" spans="1:89" s="1" customFormat="1" ht="29.25" customHeight="1">
      <c r="B85" s="36"/>
      <c r="C85" s="202" t="s">
        <v>60</v>
      </c>
      <c r="D85" s="203"/>
      <c r="E85" s="203"/>
      <c r="F85" s="203"/>
      <c r="G85" s="203"/>
      <c r="H85" s="76"/>
      <c r="I85" s="204" t="s">
        <v>61</v>
      </c>
      <c r="J85" s="203"/>
      <c r="K85" s="203"/>
      <c r="L85" s="203"/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4" t="s">
        <v>62</v>
      </c>
      <c r="AH85" s="203"/>
      <c r="AI85" s="203"/>
      <c r="AJ85" s="203"/>
      <c r="AK85" s="203"/>
      <c r="AL85" s="203"/>
      <c r="AM85" s="203"/>
      <c r="AN85" s="204" t="s">
        <v>63</v>
      </c>
      <c r="AO85" s="203"/>
      <c r="AP85" s="205"/>
      <c r="AQ85" s="38"/>
      <c r="AS85" s="77" t="s">
        <v>64</v>
      </c>
      <c r="AT85" s="78" t="s">
        <v>65</v>
      </c>
      <c r="AU85" s="78" t="s">
        <v>66</v>
      </c>
      <c r="AV85" s="78" t="s">
        <v>67</v>
      </c>
      <c r="AW85" s="78" t="s">
        <v>68</v>
      </c>
      <c r="AX85" s="78" t="s">
        <v>69</v>
      </c>
      <c r="AY85" s="78" t="s">
        <v>70</v>
      </c>
      <c r="AZ85" s="78" t="s">
        <v>71</v>
      </c>
      <c r="BA85" s="78" t="s">
        <v>72</v>
      </c>
      <c r="BB85" s="78" t="s">
        <v>73</v>
      </c>
      <c r="BC85" s="78" t="s">
        <v>74</v>
      </c>
      <c r="BD85" s="79" t="s">
        <v>75</v>
      </c>
    </row>
    <row r="86" spans="1:89" s="1" customFormat="1" ht="10.8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0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" customHeight="1">
      <c r="B87" s="69"/>
      <c r="C87" s="81" t="s">
        <v>76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06">
        <f>ROUND(SUM(AG88:AG90),2)</f>
        <v>0</v>
      </c>
      <c r="AH87" s="206"/>
      <c r="AI87" s="206"/>
      <c r="AJ87" s="206"/>
      <c r="AK87" s="206"/>
      <c r="AL87" s="206"/>
      <c r="AM87" s="206"/>
      <c r="AN87" s="191">
        <f>SUM(AG87,AT87)</f>
        <v>0</v>
      </c>
      <c r="AO87" s="191"/>
      <c r="AP87" s="191"/>
      <c r="AQ87" s="72"/>
      <c r="AS87" s="83">
        <f>ROUND(SUM(AS88:AS90),2)</f>
        <v>0</v>
      </c>
      <c r="AT87" s="84">
        <f>ROUND(SUM(AV87:AW87),2)</f>
        <v>0</v>
      </c>
      <c r="AU87" s="85">
        <f>ROUND(SUM(AU88:AU90),5)</f>
        <v>0</v>
      </c>
      <c r="AV87" s="84">
        <f>ROUND(AZ87*L31,2)</f>
        <v>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ROUND(SUM(AZ88:AZ90),2)</f>
        <v>0</v>
      </c>
      <c r="BA87" s="84">
        <f>ROUND(SUM(BA88:BA90),2)</f>
        <v>0</v>
      </c>
      <c r="BB87" s="84">
        <f>ROUND(SUM(BB88:BB90),2)</f>
        <v>0</v>
      </c>
      <c r="BC87" s="84">
        <f>ROUND(SUM(BC88:BC90),2)</f>
        <v>0</v>
      </c>
      <c r="BD87" s="86">
        <f>ROUND(SUM(BD88:BD90),2)</f>
        <v>0</v>
      </c>
      <c r="BS87" s="87" t="s">
        <v>77</v>
      </c>
      <c r="BT87" s="87" t="s">
        <v>78</v>
      </c>
      <c r="BU87" s="88" t="s">
        <v>79</v>
      </c>
      <c r="BV87" s="87" t="s">
        <v>80</v>
      </c>
      <c r="BW87" s="87" t="s">
        <v>81</v>
      </c>
      <c r="BX87" s="87" t="s">
        <v>82</v>
      </c>
    </row>
    <row r="88" spans="1:89" s="5" customFormat="1" ht="14.4" customHeight="1">
      <c r="A88" s="89" t="s">
        <v>83</v>
      </c>
      <c r="B88" s="90"/>
      <c r="C88" s="91"/>
      <c r="D88" s="201" t="s">
        <v>84</v>
      </c>
      <c r="E88" s="201"/>
      <c r="F88" s="201"/>
      <c r="G88" s="201"/>
      <c r="H88" s="201"/>
      <c r="I88" s="92"/>
      <c r="J88" s="201" t="s">
        <v>85</v>
      </c>
      <c r="K88" s="201"/>
      <c r="L88" s="201"/>
      <c r="M88" s="201"/>
      <c r="N88" s="201"/>
      <c r="O88" s="201"/>
      <c r="P88" s="201"/>
      <c r="Q88" s="201"/>
      <c r="R88" s="201"/>
      <c r="S88" s="201"/>
      <c r="T88" s="201"/>
      <c r="U88" s="201"/>
      <c r="V88" s="201"/>
      <c r="W88" s="201"/>
      <c r="X88" s="201"/>
      <c r="Y88" s="201"/>
      <c r="Z88" s="201"/>
      <c r="AA88" s="201"/>
      <c r="AB88" s="201"/>
      <c r="AC88" s="201"/>
      <c r="AD88" s="201"/>
      <c r="AE88" s="201"/>
      <c r="AF88" s="201"/>
      <c r="AG88" s="199">
        <f>'SO 01 - Přípravné a boura...'!M30</f>
        <v>0</v>
      </c>
      <c r="AH88" s="200"/>
      <c r="AI88" s="200"/>
      <c r="AJ88" s="200"/>
      <c r="AK88" s="200"/>
      <c r="AL88" s="200"/>
      <c r="AM88" s="200"/>
      <c r="AN88" s="199">
        <f>SUM(AG88,AT88)</f>
        <v>0</v>
      </c>
      <c r="AO88" s="200"/>
      <c r="AP88" s="200"/>
      <c r="AQ88" s="93"/>
      <c r="AS88" s="94">
        <f>'SO 01 - Přípravné a boura...'!M28</f>
        <v>0</v>
      </c>
      <c r="AT88" s="95">
        <f>ROUND(SUM(AV88:AW88),2)</f>
        <v>0</v>
      </c>
      <c r="AU88" s="96">
        <f>'SO 01 - Přípravné a boura...'!W124</f>
        <v>0</v>
      </c>
      <c r="AV88" s="95">
        <f>'SO 01 - Přípravné a boura...'!M32</f>
        <v>0</v>
      </c>
      <c r="AW88" s="95">
        <f>'SO 01 - Přípravné a boura...'!M33</f>
        <v>0</v>
      </c>
      <c r="AX88" s="95">
        <f>'SO 01 - Přípravné a boura...'!M34</f>
        <v>0</v>
      </c>
      <c r="AY88" s="95">
        <f>'SO 01 - Přípravné a boura...'!M35</f>
        <v>0</v>
      </c>
      <c r="AZ88" s="95">
        <f>'SO 01 - Přípravné a boura...'!H32</f>
        <v>0</v>
      </c>
      <c r="BA88" s="95">
        <f>'SO 01 - Přípravné a boura...'!H33</f>
        <v>0</v>
      </c>
      <c r="BB88" s="95">
        <f>'SO 01 - Přípravné a boura...'!H34</f>
        <v>0</v>
      </c>
      <c r="BC88" s="95">
        <f>'SO 01 - Přípravné a boura...'!H35</f>
        <v>0</v>
      </c>
      <c r="BD88" s="97">
        <f>'SO 01 - Přípravné a boura...'!H36</f>
        <v>0</v>
      </c>
      <c r="BT88" s="98" t="s">
        <v>86</v>
      </c>
      <c r="BV88" s="98" t="s">
        <v>80</v>
      </c>
      <c r="BW88" s="98" t="s">
        <v>87</v>
      </c>
      <c r="BX88" s="98" t="s">
        <v>81</v>
      </c>
    </row>
    <row r="89" spans="1:89" s="5" customFormat="1" ht="14.4" customHeight="1">
      <c r="A89" s="89" t="s">
        <v>83</v>
      </c>
      <c r="B89" s="90"/>
      <c r="C89" s="91"/>
      <c r="D89" s="201" t="s">
        <v>88</v>
      </c>
      <c r="E89" s="201"/>
      <c r="F89" s="201"/>
      <c r="G89" s="201"/>
      <c r="H89" s="201"/>
      <c r="I89" s="92"/>
      <c r="J89" s="201" t="s">
        <v>89</v>
      </c>
      <c r="K89" s="201"/>
      <c r="L89" s="201"/>
      <c r="M89" s="201"/>
      <c r="N89" s="201"/>
      <c r="O89" s="201"/>
      <c r="P89" s="201"/>
      <c r="Q89" s="201"/>
      <c r="R89" s="201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  <c r="AF89" s="201"/>
      <c r="AG89" s="199">
        <f>'SO 02 - Stavební práce'!M30</f>
        <v>0</v>
      </c>
      <c r="AH89" s="200"/>
      <c r="AI89" s="200"/>
      <c r="AJ89" s="200"/>
      <c r="AK89" s="200"/>
      <c r="AL89" s="200"/>
      <c r="AM89" s="200"/>
      <c r="AN89" s="199">
        <f>SUM(AG89,AT89)</f>
        <v>0</v>
      </c>
      <c r="AO89" s="200"/>
      <c r="AP89" s="200"/>
      <c r="AQ89" s="93"/>
      <c r="AS89" s="94">
        <f>'SO 02 - Stavební práce'!M28</f>
        <v>0</v>
      </c>
      <c r="AT89" s="95">
        <f>ROUND(SUM(AV89:AW89),2)</f>
        <v>0</v>
      </c>
      <c r="AU89" s="96">
        <f>'SO 02 - Stavební práce'!W124</f>
        <v>0</v>
      </c>
      <c r="AV89" s="95">
        <f>'SO 02 - Stavební práce'!M32</f>
        <v>0</v>
      </c>
      <c r="AW89" s="95">
        <f>'SO 02 - Stavební práce'!M33</f>
        <v>0</v>
      </c>
      <c r="AX89" s="95">
        <f>'SO 02 - Stavební práce'!M34</f>
        <v>0</v>
      </c>
      <c r="AY89" s="95">
        <f>'SO 02 - Stavební práce'!M35</f>
        <v>0</v>
      </c>
      <c r="AZ89" s="95">
        <f>'SO 02 - Stavební práce'!H32</f>
        <v>0</v>
      </c>
      <c r="BA89" s="95">
        <f>'SO 02 - Stavební práce'!H33</f>
        <v>0</v>
      </c>
      <c r="BB89" s="95">
        <f>'SO 02 - Stavební práce'!H34</f>
        <v>0</v>
      </c>
      <c r="BC89" s="95">
        <f>'SO 02 - Stavební práce'!H35</f>
        <v>0</v>
      </c>
      <c r="BD89" s="97">
        <f>'SO 02 - Stavební práce'!H36</f>
        <v>0</v>
      </c>
      <c r="BT89" s="98" t="s">
        <v>86</v>
      </c>
      <c r="BV89" s="98" t="s">
        <v>80</v>
      </c>
      <c r="BW89" s="98" t="s">
        <v>90</v>
      </c>
      <c r="BX89" s="98" t="s">
        <v>81</v>
      </c>
    </row>
    <row r="90" spans="1:89" s="5" customFormat="1" ht="14.4" customHeight="1">
      <c r="A90" s="89" t="s">
        <v>83</v>
      </c>
      <c r="B90" s="90"/>
      <c r="C90" s="91"/>
      <c r="D90" s="201" t="s">
        <v>91</v>
      </c>
      <c r="E90" s="201"/>
      <c r="F90" s="201"/>
      <c r="G90" s="201"/>
      <c r="H90" s="201"/>
      <c r="I90" s="92"/>
      <c r="J90" s="201" t="s">
        <v>92</v>
      </c>
      <c r="K90" s="201"/>
      <c r="L90" s="201"/>
      <c r="M90" s="201"/>
      <c r="N90" s="201"/>
      <c r="O90" s="201"/>
      <c r="P90" s="201"/>
      <c r="Q90" s="201"/>
      <c r="R90" s="201"/>
      <c r="S90" s="201"/>
      <c r="T90" s="201"/>
      <c r="U90" s="201"/>
      <c r="V90" s="201"/>
      <c r="W90" s="201"/>
      <c r="X90" s="201"/>
      <c r="Y90" s="201"/>
      <c r="Z90" s="201"/>
      <c r="AA90" s="201"/>
      <c r="AB90" s="201"/>
      <c r="AC90" s="201"/>
      <c r="AD90" s="201"/>
      <c r="AE90" s="201"/>
      <c r="AF90" s="201"/>
      <c r="AG90" s="199">
        <f>'VON - Vedlejší a ostatní ...'!M30</f>
        <v>0</v>
      </c>
      <c r="AH90" s="200"/>
      <c r="AI90" s="200"/>
      <c r="AJ90" s="200"/>
      <c r="AK90" s="200"/>
      <c r="AL90" s="200"/>
      <c r="AM90" s="200"/>
      <c r="AN90" s="199">
        <f>SUM(AG90,AT90)</f>
        <v>0</v>
      </c>
      <c r="AO90" s="200"/>
      <c r="AP90" s="200"/>
      <c r="AQ90" s="93"/>
      <c r="AS90" s="99">
        <f>'VON - Vedlejší a ostatní ...'!M28</f>
        <v>0</v>
      </c>
      <c r="AT90" s="100">
        <f>ROUND(SUM(AV90:AW90),2)</f>
        <v>0</v>
      </c>
      <c r="AU90" s="101">
        <f>'VON - Vedlejší a ostatní ...'!W119</f>
        <v>0</v>
      </c>
      <c r="AV90" s="100">
        <f>'VON - Vedlejší a ostatní ...'!M32</f>
        <v>0</v>
      </c>
      <c r="AW90" s="100">
        <f>'VON - Vedlejší a ostatní ...'!M33</f>
        <v>0</v>
      </c>
      <c r="AX90" s="100">
        <f>'VON - Vedlejší a ostatní ...'!M34</f>
        <v>0</v>
      </c>
      <c r="AY90" s="100">
        <f>'VON - Vedlejší a ostatní ...'!M35</f>
        <v>0</v>
      </c>
      <c r="AZ90" s="100">
        <f>'VON - Vedlejší a ostatní ...'!H32</f>
        <v>0</v>
      </c>
      <c r="BA90" s="100">
        <f>'VON - Vedlejší a ostatní ...'!H33</f>
        <v>0</v>
      </c>
      <c r="BB90" s="100">
        <f>'VON - Vedlejší a ostatní ...'!H34</f>
        <v>0</v>
      </c>
      <c r="BC90" s="100">
        <f>'VON - Vedlejší a ostatní ...'!H35</f>
        <v>0</v>
      </c>
      <c r="BD90" s="102">
        <f>'VON - Vedlejší a ostatní ...'!H36</f>
        <v>0</v>
      </c>
      <c r="BT90" s="98" t="s">
        <v>86</v>
      </c>
      <c r="BV90" s="98" t="s">
        <v>80</v>
      </c>
      <c r="BW90" s="98" t="s">
        <v>93</v>
      </c>
      <c r="BX90" s="98" t="s">
        <v>81</v>
      </c>
    </row>
    <row r="91" spans="1:89">
      <c r="B91" s="24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5"/>
    </row>
    <row r="92" spans="1:89" s="1" customFormat="1" ht="30" customHeight="1">
      <c r="B92" s="36"/>
      <c r="C92" s="81" t="s">
        <v>94</v>
      </c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191">
        <f>ROUND(SUM(AG93:AG96),2)</f>
        <v>0</v>
      </c>
      <c r="AH92" s="191"/>
      <c r="AI92" s="191"/>
      <c r="AJ92" s="191"/>
      <c r="AK92" s="191"/>
      <c r="AL92" s="191"/>
      <c r="AM92" s="191"/>
      <c r="AN92" s="191">
        <f>ROUND(SUM(AN93:AN96),2)</f>
        <v>0</v>
      </c>
      <c r="AO92" s="191"/>
      <c r="AP92" s="191"/>
      <c r="AQ92" s="38"/>
      <c r="AS92" s="77" t="s">
        <v>95</v>
      </c>
      <c r="AT92" s="78" t="s">
        <v>96</v>
      </c>
      <c r="AU92" s="78" t="s">
        <v>42</v>
      </c>
      <c r="AV92" s="79" t="s">
        <v>65</v>
      </c>
    </row>
    <row r="93" spans="1:89" s="1" customFormat="1" ht="19.95" customHeight="1">
      <c r="B93" s="36"/>
      <c r="C93" s="37"/>
      <c r="D93" s="103" t="s">
        <v>97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197">
        <f>ROUND(AG87*AS93,2)</f>
        <v>0</v>
      </c>
      <c r="AH93" s="198"/>
      <c r="AI93" s="198"/>
      <c r="AJ93" s="198"/>
      <c r="AK93" s="198"/>
      <c r="AL93" s="198"/>
      <c r="AM93" s="198"/>
      <c r="AN93" s="198">
        <f>ROUND(AG93+AV93,2)</f>
        <v>0</v>
      </c>
      <c r="AO93" s="198"/>
      <c r="AP93" s="198"/>
      <c r="AQ93" s="38"/>
      <c r="AS93" s="104">
        <v>0</v>
      </c>
      <c r="AT93" s="105" t="s">
        <v>98</v>
      </c>
      <c r="AU93" s="105" t="s">
        <v>43</v>
      </c>
      <c r="AV93" s="106">
        <f>ROUND(IF(AU93="základní",AG93*L31,IF(AU93="snížená",AG93*L32,0)),2)</f>
        <v>0</v>
      </c>
      <c r="BV93" s="20" t="s">
        <v>99</v>
      </c>
      <c r="BY93" s="107">
        <f>IF(AU93="základní",AV93,0)</f>
        <v>0</v>
      </c>
      <c r="BZ93" s="107">
        <f>IF(AU93="snížená",AV93,0)</f>
        <v>0</v>
      </c>
      <c r="CA93" s="107">
        <v>0</v>
      </c>
      <c r="CB93" s="107">
        <v>0</v>
      </c>
      <c r="CC93" s="107">
        <v>0</v>
      </c>
      <c r="CD93" s="107">
        <f>IF(AU93="základní",AG93,0)</f>
        <v>0</v>
      </c>
      <c r="CE93" s="107">
        <f>IF(AU93="snížená",AG93,0)</f>
        <v>0</v>
      </c>
      <c r="CF93" s="107">
        <f>IF(AU93="zákl. přenesená",AG93,0)</f>
        <v>0</v>
      </c>
      <c r="CG93" s="107">
        <f>IF(AU93="sníž. přenesená",AG93,0)</f>
        <v>0</v>
      </c>
      <c r="CH93" s="107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>x</v>
      </c>
    </row>
    <row r="94" spans="1:89" s="1" customFormat="1" ht="19.95" customHeight="1">
      <c r="B94" s="36"/>
      <c r="C94" s="37"/>
      <c r="D94" s="195" t="s">
        <v>100</v>
      </c>
      <c r="E94" s="196"/>
      <c r="F94" s="196"/>
      <c r="G94" s="196"/>
      <c r="H94" s="196"/>
      <c r="I94" s="196"/>
      <c r="J94" s="196"/>
      <c r="K94" s="196"/>
      <c r="L94" s="196"/>
      <c r="M94" s="196"/>
      <c r="N94" s="196"/>
      <c r="O94" s="196"/>
      <c r="P94" s="196"/>
      <c r="Q94" s="196"/>
      <c r="R94" s="196"/>
      <c r="S94" s="196"/>
      <c r="T94" s="196"/>
      <c r="U94" s="196"/>
      <c r="V94" s="196"/>
      <c r="W94" s="196"/>
      <c r="X94" s="196"/>
      <c r="Y94" s="196"/>
      <c r="Z94" s="196"/>
      <c r="AA94" s="196"/>
      <c r="AB94" s="196"/>
      <c r="AC94" s="37"/>
      <c r="AD94" s="37"/>
      <c r="AE94" s="37"/>
      <c r="AF94" s="37"/>
      <c r="AG94" s="197">
        <f>AG87*AS94</f>
        <v>0</v>
      </c>
      <c r="AH94" s="198"/>
      <c r="AI94" s="198"/>
      <c r="AJ94" s="198"/>
      <c r="AK94" s="198"/>
      <c r="AL94" s="198"/>
      <c r="AM94" s="198"/>
      <c r="AN94" s="198">
        <f>AG94+AV94</f>
        <v>0</v>
      </c>
      <c r="AO94" s="198"/>
      <c r="AP94" s="198"/>
      <c r="AQ94" s="38"/>
      <c r="AS94" s="108">
        <v>0</v>
      </c>
      <c r="AT94" s="109" t="s">
        <v>98</v>
      </c>
      <c r="AU94" s="109" t="s">
        <v>43</v>
      </c>
      <c r="AV94" s="110">
        <f>ROUND(IF(AU94="nulová",0,IF(OR(AU94="základní",AU94="zákl. přenesená"),AG94*L31,AG94*L32)),2)</f>
        <v>0</v>
      </c>
      <c r="BV94" s="20" t="s">
        <v>101</v>
      </c>
      <c r="BY94" s="107">
        <f>IF(AU94="základní",AV94,0)</f>
        <v>0</v>
      </c>
      <c r="BZ94" s="107">
        <f>IF(AU94="snížená",AV94,0)</f>
        <v>0</v>
      </c>
      <c r="CA94" s="107">
        <f>IF(AU94="zákl. přenesená",AV94,0)</f>
        <v>0</v>
      </c>
      <c r="CB94" s="107">
        <f>IF(AU94="sníž. přenesená",AV94,0)</f>
        <v>0</v>
      </c>
      <c r="CC94" s="107">
        <f>IF(AU94="nulová",AV94,0)</f>
        <v>0</v>
      </c>
      <c r="CD94" s="107">
        <f>IF(AU94="základní",AG94,0)</f>
        <v>0</v>
      </c>
      <c r="CE94" s="107">
        <f>IF(AU94="snížená",AG94,0)</f>
        <v>0</v>
      </c>
      <c r="CF94" s="107">
        <f>IF(AU94="zákl. přenesená",AG94,0)</f>
        <v>0</v>
      </c>
      <c r="CG94" s="107">
        <f>IF(AU94="sníž. přenesená",AG94,0)</f>
        <v>0</v>
      </c>
      <c r="CH94" s="107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pans="1:89" s="1" customFormat="1" ht="19.95" customHeight="1">
      <c r="B95" s="36"/>
      <c r="C95" s="37"/>
      <c r="D95" s="195" t="s">
        <v>100</v>
      </c>
      <c r="E95" s="196"/>
      <c r="F95" s="196"/>
      <c r="G95" s="196"/>
      <c r="H95" s="196"/>
      <c r="I95" s="196"/>
      <c r="J95" s="196"/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37"/>
      <c r="AD95" s="37"/>
      <c r="AE95" s="37"/>
      <c r="AF95" s="37"/>
      <c r="AG95" s="197">
        <f>AG87*AS95</f>
        <v>0</v>
      </c>
      <c r="AH95" s="198"/>
      <c r="AI95" s="198"/>
      <c r="AJ95" s="198"/>
      <c r="AK95" s="198"/>
      <c r="AL95" s="198"/>
      <c r="AM95" s="198"/>
      <c r="AN95" s="198">
        <f>AG95+AV95</f>
        <v>0</v>
      </c>
      <c r="AO95" s="198"/>
      <c r="AP95" s="198"/>
      <c r="AQ95" s="38"/>
      <c r="AS95" s="108">
        <v>0</v>
      </c>
      <c r="AT95" s="109" t="s">
        <v>98</v>
      </c>
      <c r="AU95" s="109" t="s">
        <v>43</v>
      </c>
      <c r="AV95" s="110">
        <f>ROUND(IF(AU95="nulová",0,IF(OR(AU95="základní",AU95="zákl. přenesená"),AG95*L31,AG95*L32)),2)</f>
        <v>0</v>
      </c>
      <c r="BV95" s="20" t="s">
        <v>101</v>
      </c>
      <c r="BY95" s="107">
        <f>IF(AU95="základní",AV95,0)</f>
        <v>0</v>
      </c>
      <c r="BZ95" s="107">
        <f>IF(AU95="snížená",AV95,0)</f>
        <v>0</v>
      </c>
      <c r="CA95" s="107">
        <f>IF(AU95="zákl. přenesená",AV95,0)</f>
        <v>0</v>
      </c>
      <c r="CB95" s="107">
        <f>IF(AU95="sníž. přenesená",AV95,0)</f>
        <v>0</v>
      </c>
      <c r="CC95" s="107">
        <f>IF(AU95="nulová",AV95,0)</f>
        <v>0</v>
      </c>
      <c r="CD95" s="107">
        <f>IF(AU95="základní",AG95,0)</f>
        <v>0</v>
      </c>
      <c r="CE95" s="107">
        <f>IF(AU95="snížená",AG95,0)</f>
        <v>0</v>
      </c>
      <c r="CF95" s="107">
        <f>IF(AU95="zákl. přenesená",AG95,0)</f>
        <v>0</v>
      </c>
      <c r="CG95" s="107">
        <f>IF(AU95="sníž. přenesená",AG95,0)</f>
        <v>0</v>
      </c>
      <c r="CH95" s="107">
        <f>IF(AU95="nulová",AG95,0)</f>
        <v>0</v>
      </c>
      <c r="CI95" s="20">
        <f>IF(AU95="základní",1,IF(AU95="snížená",2,IF(AU95="zákl. přenesená",4,IF(AU95="sníž. přenesená",5,3))))</f>
        <v>1</v>
      </c>
      <c r="CJ95" s="20">
        <f>IF(AT95="stavební čast",1,IF(8895="investiční čast",2,3))</f>
        <v>1</v>
      </c>
      <c r="CK95" s="20" t="str">
        <f>IF(D95="Vyplň vlastní","","x")</f>
        <v/>
      </c>
    </row>
    <row r="96" spans="1:89" s="1" customFormat="1" ht="19.95" customHeight="1">
      <c r="B96" s="36"/>
      <c r="C96" s="37"/>
      <c r="D96" s="195" t="s">
        <v>100</v>
      </c>
      <c r="E96" s="196"/>
      <c r="F96" s="196"/>
      <c r="G96" s="196"/>
      <c r="H96" s="196"/>
      <c r="I96" s="196"/>
      <c r="J96" s="196"/>
      <c r="K96" s="196"/>
      <c r="L96" s="196"/>
      <c r="M96" s="196"/>
      <c r="N96" s="196"/>
      <c r="O96" s="196"/>
      <c r="P96" s="196"/>
      <c r="Q96" s="196"/>
      <c r="R96" s="196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37"/>
      <c r="AD96" s="37"/>
      <c r="AE96" s="37"/>
      <c r="AF96" s="37"/>
      <c r="AG96" s="197">
        <f>AG87*AS96</f>
        <v>0</v>
      </c>
      <c r="AH96" s="198"/>
      <c r="AI96" s="198"/>
      <c r="AJ96" s="198"/>
      <c r="AK96" s="198"/>
      <c r="AL96" s="198"/>
      <c r="AM96" s="198"/>
      <c r="AN96" s="198">
        <f>AG96+AV96</f>
        <v>0</v>
      </c>
      <c r="AO96" s="198"/>
      <c r="AP96" s="198"/>
      <c r="AQ96" s="38"/>
      <c r="AS96" s="111">
        <v>0</v>
      </c>
      <c r="AT96" s="112" t="s">
        <v>98</v>
      </c>
      <c r="AU96" s="112" t="s">
        <v>43</v>
      </c>
      <c r="AV96" s="113">
        <f>ROUND(IF(AU96="nulová",0,IF(OR(AU96="základní",AU96="zákl. přenesená"),AG96*L31,AG96*L32)),2)</f>
        <v>0</v>
      </c>
      <c r="BV96" s="20" t="s">
        <v>101</v>
      </c>
      <c r="BY96" s="107">
        <f>IF(AU96="základní",AV96,0)</f>
        <v>0</v>
      </c>
      <c r="BZ96" s="107">
        <f>IF(AU96="snížená",AV96,0)</f>
        <v>0</v>
      </c>
      <c r="CA96" s="107">
        <f>IF(AU96="zákl. přenesená",AV96,0)</f>
        <v>0</v>
      </c>
      <c r="CB96" s="107">
        <f>IF(AU96="sníž. přenesená",AV96,0)</f>
        <v>0</v>
      </c>
      <c r="CC96" s="107">
        <f>IF(AU96="nulová",AV96,0)</f>
        <v>0</v>
      </c>
      <c r="CD96" s="107">
        <f>IF(AU96="základní",AG96,0)</f>
        <v>0</v>
      </c>
      <c r="CE96" s="107">
        <f>IF(AU96="snížená",AG96,0)</f>
        <v>0</v>
      </c>
      <c r="CF96" s="107">
        <f>IF(AU96="zákl. přenesená",AG96,0)</f>
        <v>0</v>
      </c>
      <c r="CG96" s="107">
        <f>IF(AU96="sníž. přenesená",AG96,0)</f>
        <v>0</v>
      </c>
      <c r="CH96" s="107">
        <f>IF(AU96="nulová",AG96,0)</f>
        <v>0</v>
      </c>
      <c r="CI96" s="20">
        <f>IF(AU96="základní",1,IF(AU96="snížená",2,IF(AU96="zákl. přenesená",4,IF(AU96="sníž. přenesená",5,3))))</f>
        <v>1</v>
      </c>
      <c r="CJ96" s="20">
        <f>IF(AT96="stavební čast",1,IF(8896="investiční čast",2,3))</f>
        <v>1</v>
      </c>
      <c r="CK96" s="20" t="str">
        <f>IF(D96="Vyplň vlastní","","x")</f>
        <v/>
      </c>
    </row>
    <row r="97" spans="2:43" s="1" customFormat="1" ht="10.8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8"/>
    </row>
    <row r="98" spans="2:43" s="1" customFormat="1" ht="30" customHeight="1">
      <c r="B98" s="36"/>
      <c r="C98" s="114" t="s">
        <v>102</v>
      </c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92">
        <f>ROUND(AG87+AG92,2)</f>
        <v>0</v>
      </c>
      <c r="AH98" s="192"/>
      <c r="AI98" s="192"/>
      <c r="AJ98" s="192"/>
      <c r="AK98" s="192"/>
      <c r="AL98" s="192"/>
      <c r="AM98" s="192"/>
      <c r="AN98" s="192">
        <f>AN87+AN92</f>
        <v>0</v>
      </c>
      <c r="AO98" s="192"/>
      <c r="AP98" s="192"/>
      <c r="AQ98" s="38"/>
    </row>
    <row r="99" spans="2:43" s="1" customFormat="1" ht="6.9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2"/>
    </row>
  </sheetData>
  <mergeCells count="66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K37:AO37"/>
    <mergeCell ref="L33:O33"/>
    <mergeCell ref="W33:AE33"/>
    <mergeCell ref="AK33:AO33"/>
    <mergeCell ref="L34:O34"/>
    <mergeCell ref="W34:AE34"/>
    <mergeCell ref="AK34:AO34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D94:AB94"/>
    <mergeCell ref="AG94:AM94"/>
    <mergeCell ref="AN94:AP94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D95:AB95"/>
    <mergeCell ref="AG95:AM95"/>
    <mergeCell ref="AN95:AP95"/>
    <mergeCell ref="D96:AB96"/>
    <mergeCell ref="AG96:AM96"/>
    <mergeCell ref="AN96:AP96"/>
    <mergeCell ref="AG92:AM92"/>
    <mergeCell ref="AN92:AP92"/>
    <mergeCell ref="AG98:AM98"/>
    <mergeCell ref="AN98:AP98"/>
    <mergeCell ref="AR2:BE2"/>
    <mergeCell ref="AG93:AM93"/>
    <mergeCell ref="AN93:AP93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</mergeCells>
  <dataValidations count="2">
    <dataValidation type="list" allowBlank="1" showInputMessage="1" showErrorMessage="1" error="Povoleny jsou hodnoty základní, snížená, zákl. přenesená, sníž. přenesená, nulová." sqref="AU93:AU97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:AT97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 01 - Přípravné a boura...'!C2" display="/"/>
    <hyperlink ref="A89" location="'SO 02 - Stavební práce'!C2" display="/"/>
    <hyperlink ref="A90" location="'VON - Vedlejší a ostatní ...'!C2" display="/"/>
  </hyperlinks>
  <printOptions horizontalCentered="1"/>
  <pageMargins left="0.59055118110236227" right="0.59055118110236227" top="0.51181102362204722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5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103</v>
      </c>
      <c r="G1" s="15"/>
      <c r="H1" s="238" t="s">
        <v>104</v>
      </c>
      <c r="I1" s="238"/>
      <c r="J1" s="238"/>
      <c r="K1" s="238"/>
      <c r="L1" s="15" t="s">
        <v>105</v>
      </c>
      <c r="M1" s="13"/>
      <c r="N1" s="13"/>
      <c r="O1" s="14" t="s">
        <v>106</v>
      </c>
      <c r="P1" s="13"/>
      <c r="Q1" s="13"/>
      <c r="R1" s="13"/>
      <c r="S1" s="15" t="s">
        <v>107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" customHeight="1">
      <c r="C2" s="223" t="s">
        <v>7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S2" s="193" t="s">
        <v>8</v>
      </c>
      <c r="T2" s="194"/>
      <c r="U2" s="194"/>
      <c r="V2" s="194"/>
      <c r="W2" s="194"/>
      <c r="X2" s="194"/>
      <c r="Y2" s="194"/>
      <c r="Z2" s="194"/>
      <c r="AA2" s="194"/>
      <c r="AB2" s="194"/>
      <c r="AC2" s="194"/>
      <c r="AT2" s="20" t="s">
        <v>87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108</v>
      </c>
    </row>
    <row r="4" spans="1:66" ht="36.9" customHeight="1">
      <c r="B4" s="24"/>
      <c r="C4" s="207" t="s">
        <v>109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5"/>
      <c r="T4" s="19" t="s">
        <v>13</v>
      </c>
      <c r="AT4" s="20" t="s">
        <v>6</v>
      </c>
    </row>
    <row r="5" spans="1:66" ht="6.9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64" t="str">
        <f>'Rekapitulace stavby'!K6</f>
        <v>Oprava podlahy tělocvičny a zázemí ZŠ Na Příkopech 895 Chomutov - 1. ETAPA</v>
      </c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7"/>
      <c r="R6" s="25"/>
    </row>
    <row r="7" spans="1:66" s="1" customFormat="1" ht="32.85" customHeight="1">
      <c r="B7" s="36"/>
      <c r="C7" s="37"/>
      <c r="D7" s="30" t="s">
        <v>110</v>
      </c>
      <c r="E7" s="37"/>
      <c r="F7" s="229" t="s">
        <v>111</v>
      </c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37"/>
      <c r="R7" s="38"/>
    </row>
    <row r="8" spans="1:66" s="1" customFormat="1" ht="14.4" customHeight="1">
      <c r="B8" s="36"/>
      <c r="C8" s="37"/>
      <c r="D8" s="31" t="s">
        <v>21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22</v>
      </c>
      <c r="N8" s="37"/>
      <c r="O8" s="29" t="s">
        <v>5</v>
      </c>
      <c r="P8" s="37"/>
      <c r="Q8" s="37"/>
      <c r="R8" s="38"/>
    </row>
    <row r="9" spans="1:66" s="1" customFormat="1" ht="14.4" customHeight="1">
      <c r="B9" s="36"/>
      <c r="C9" s="37"/>
      <c r="D9" s="31" t="s">
        <v>23</v>
      </c>
      <c r="E9" s="37"/>
      <c r="F9" s="29" t="s">
        <v>24</v>
      </c>
      <c r="G9" s="37"/>
      <c r="H9" s="37"/>
      <c r="I9" s="37"/>
      <c r="J9" s="37"/>
      <c r="K9" s="37"/>
      <c r="L9" s="37"/>
      <c r="M9" s="31" t="s">
        <v>25</v>
      </c>
      <c r="N9" s="37"/>
      <c r="O9" s="277" t="str">
        <f>'Rekapitulace stavby'!AN8</f>
        <v>31. 5. 2018</v>
      </c>
      <c r="P9" s="266"/>
      <c r="Q9" s="37"/>
      <c r="R9" s="38"/>
    </row>
    <row r="10" spans="1:66" s="1" customFormat="1" ht="10.8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" customHeight="1">
      <c r="B11" s="36"/>
      <c r="C11" s="37"/>
      <c r="D11" s="31" t="s">
        <v>27</v>
      </c>
      <c r="E11" s="37"/>
      <c r="F11" s="37"/>
      <c r="G11" s="37"/>
      <c r="H11" s="37"/>
      <c r="I11" s="37"/>
      <c r="J11" s="37"/>
      <c r="K11" s="37"/>
      <c r="L11" s="37"/>
      <c r="M11" s="31" t="s">
        <v>28</v>
      </c>
      <c r="N11" s="37"/>
      <c r="O11" s="227" t="s">
        <v>5</v>
      </c>
      <c r="P11" s="227"/>
      <c r="Q11" s="37"/>
      <c r="R11" s="38"/>
    </row>
    <row r="12" spans="1:66" s="1" customFormat="1" ht="18" customHeight="1">
      <c r="B12" s="36"/>
      <c r="C12" s="37"/>
      <c r="D12" s="37"/>
      <c r="E12" s="29" t="s">
        <v>29</v>
      </c>
      <c r="F12" s="37"/>
      <c r="G12" s="37"/>
      <c r="H12" s="37"/>
      <c r="I12" s="37"/>
      <c r="J12" s="37"/>
      <c r="K12" s="37"/>
      <c r="L12" s="37"/>
      <c r="M12" s="31" t="s">
        <v>30</v>
      </c>
      <c r="N12" s="37"/>
      <c r="O12" s="227" t="s">
        <v>5</v>
      </c>
      <c r="P12" s="227"/>
      <c r="Q12" s="37"/>
      <c r="R12" s="38"/>
    </row>
    <row r="13" spans="1:66" s="1" customFormat="1" ht="6.9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" customHeight="1">
      <c r="B14" s="36"/>
      <c r="C14" s="37"/>
      <c r="D14" s="31" t="s">
        <v>31</v>
      </c>
      <c r="E14" s="37"/>
      <c r="F14" s="37"/>
      <c r="G14" s="37"/>
      <c r="H14" s="37"/>
      <c r="I14" s="37"/>
      <c r="J14" s="37"/>
      <c r="K14" s="37"/>
      <c r="L14" s="37"/>
      <c r="M14" s="31" t="s">
        <v>28</v>
      </c>
      <c r="N14" s="37"/>
      <c r="O14" s="278" t="s">
        <v>5</v>
      </c>
      <c r="P14" s="227"/>
      <c r="Q14" s="37"/>
      <c r="R14" s="38"/>
    </row>
    <row r="15" spans="1:66" s="1" customFormat="1" ht="18" customHeight="1">
      <c r="B15" s="36"/>
      <c r="C15" s="37"/>
      <c r="D15" s="37"/>
      <c r="E15" s="278" t="s">
        <v>112</v>
      </c>
      <c r="F15" s="279"/>
      <c r="G15" s="279"/>
      <c r="H15" s="279"/>
      <c r="I15" s="279"/>
      <c r="J15" s="279"/>
      <c r="K15" s="279"/>
      <c r="L15" s="279"/>
      <c r="M15" s="31" t="s">
        <v>30</v>
      </c>
      <c r="N15" s="37"/>
      <c r="O15" s="278" t="s">
        <v>5</v>
      </c>
      <c r="P15" s="227"/>
      <c r="Q15" s="37"/>
      <c r="R15" s="38"/>
    </row>
    <row r="16" spans="1:66" s="1" customFormat="1" ht="6.9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" customHeight="1">
      <c r="B17" s="36"/>
      <c r="C17" s="37"/>
      <c r="D17" s="31" t="s">
        <v>33</v>
      </c>
      <c r="E17" s="37"/>
      <c r="F17" s="37"/>
      <c r="G17" s="37"/>
      <c r="H17" s="37"/>
      <c r="I17" s="37"/>
      <c r="J17" s="37"/>
      <c r="K17" s="37"/>
      <c r="L17" s="37"/>
      <c r="M17" s="31" t="s">
        <v>28</v>
      </c>
      <c r="N17" s="37"/>
      <c r="O17" s="227" t="s">
        <v>5</v>
      </c>
      <c r="P17" s="227"/>
      <c r="Q17" s="37"/>
      <c r="R17" s="38"/>
    </row>
    <row r="18" spans="2:18" s="1" customFormat="1" ht="18" customHeight="1">
      <c r="B18" s="36"/>
      <c r="C18" s="37"/>
      <c r="D18" s="37"/>
      <c r="E18" s="29" t="s">
        <v>34</v>
      </c>
      <c r="F18" s="37"/>
      <c r="G18" s="37"/>
      <c r="H18" s="37"/>
      <c r="I18" s="37"/>
      <c r="J18" s="37"/>
      <c r="K18" s="37"/>
      <c r="L18" s="37"/>
      <c r="M18" s="31" t="s">
        <v>30</v>
      </c>
      <c r="N18" s="37"/>
      <c r="O18" s="227" t="s">
        <v>5</v>
      </c>
      <c r="P18" s="227"/>
      <c r="Q18" s="37"/>
      <c r="R18" s="38"/>
    </row>
    <row r="19" spans="2:18" s="1" customFormat="1" ht="6.9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28</v>
      </c>
      <c r="N20" s="37"/>
      <c r="O20" s="227" t="s">
        <v>5</v>
      </c>
      <c r="P20" s="227"/>
      <c r="Q20" s="37"/>
      <c r="R20" s="38"/>
    </row>
    <row r="21" spans="2:18" s="1" customFormat="1" ht="18" customHeight="1">
      <c r="B21" s="36"/>
      <c r="C21" s="37"/>
      <c r="D21" s="37"/>
      <c r="E21" s="29" t="s">
        <v>37</v>
      </c>
      <c r="F21" s="37"/>
      <c r="G21" s="37"/>
      <c r="H21" s="37"/>
      <c r="I21" s="37"/>
      <c r="J21" s="37"/>
      <c r="K21" s="37"/>
      <c r="L21" s="37"/>
      <c r="M21" s="31" t="s">
        <v>30</v>
      </c>
      <c r="N21" s="37"/>
      <c r="O21" s="227" t="s">
        <v>5</v>
      </c>
      <c r="P21" s="227"/>
      <c r="Q21" s="37"/>
      <c r="R21" s="38"/>
    </row>
    <row r="22" spans="2:18" s="1" customFormat="1" ht="6.9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" customHeight="1">
      <c r="B24" s="36"/>
      <c r="C24" s="37"/>
      <c r="D24" s="37"/>
      <c r="E24" s="232" t="s">
        <v>5</v>
      </c>
      <c r="F24" s="232"/>
      <c r="G24" s="232"/>
      <c r="H24" s="232"/>
      <c r="I24" s="232"/>
      <c r="J24" s="232"/>
      <c r="K24" s="232"/>
      <c r="L24" s="232"/>
      <c r="M24" s="37"/>
      <c r="N24" s="37"/>
      <c r="O24" s="37"/>
      <c r="P24" s="37"/>
      <c r="Q24" s="37"/>
      <c r="R24" s="38"/>
    </row>
    <row r="25" spans="2:18" s="1" customFormat="1" ht="6.9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" customHeight="1">
      <c r="B27" s="36"/>
      <c r="C27" s="37"/>
      <c r="D27" s="117" t="s">
        <v>113</v>
      </c>
      <c r="E27" s="37"/>
      <c r="F27" s="37"/>
      <c r="G27" s="37"/>
      <c r="H27" s="37"/>
      <c r="I27" s="37"/>
      <c r="J27" s="37"/>
      <c r="K27" s="37"/>
      <c r="L27" s="37"/>
      <c r="M27" s="233">
        <f>N88</f>
        <v>0</v>
      </c>
      <c r="N27" s="233"/>
      <c r="O27" s="233"/>
      <c r="P27" s="233"/>
      <c r="Q27" s="37"/>
      <c r="R27" s="38"/>
    </row>
    <row r="28" spans="2:18" s="1" customFormat="1" ht="14.4" customHeight="1">
      <c r="B28" s="36"/>
      <c r="C28" s="37"/>
      <c r="D28" s="35" t="s">
        <v>97</v>
      </c>
      <c r="E28" s="37"/>
      <c r="F28" s="37"/>
      <c r="G28" s="37"/>
      <c r="H28" s="37"/>
      <c r="I28" s="37"/>
      <c r="J28" s="37"/>
      <c r="K28" s="37"/>
      <c r="L28" s="37"/>
      <c r="M28" s="233">
        <f>N99</f>
        <v>0</v>
      </c>
      <c r="N28" s="233"/>
      <c r="O28" s="233"/>
      <c r="P28" s="233"/>
      <c r="Q28" s="37"/>
      <c r="R28" s="38"/>
    </row>
    <row r="29" spans="2:18" s="1" customFormat="1" ht="6.9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41</v>
      </c>
      <c r="E30" s="37"/>
      <c r="F30" s="37"/>
      <c r="G30" s="37"/>
      <c r="H30" s="37"/>
      <c r="I30" s="37"/>
      <c r="J30" s="37"/>
      <c r="K30" s="37"/>
      <c r="L30" s="37"/>
      <c r="M30" s="276">
        <f>ROUND(M27+M28,2)</f>
        <v>0</v>
      </c>
      <c r="N30" s="263"/>
      <c r="O30" s="263"/>
      <c r="P30" s="263"/>
      <c r="Q30" s="37"/>
      <c r="R30" s="38"/>
    </row>
    <row r="31" spans="2:18" s="1" customFormat="1" ht="6.9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" customHeight="1">
      <c r="B32" s="36"/>
      <c r="C32" s="37"/>
      <c r="D32" s="43" t="s">
        <v>42</v>
      </c>
      <c r="E32" s="43" t="s">
        <v>43</v>
      </c>
      <c r="F32" s="44">
        <v>0.21</v>
      </c>
      <c r="G32" s="119" t="s">
        <v>44</v>
      </c>
      <c r="H32" s="273">
        <f>(SUM(BE99:BE106)+SUM(BE124:BE193))</f>
        <v>0</v>
      </c>
      <c r="I32" s="263"/>
      <c r="J32" s="263"/>
      <c r="K32" s="37"/>
      <c r="L32" s="37"/>
      <c r="M32" s="273">
        <f>ROUND((SUM(BE99:BE106)+SUM(BE124:BE193)), 2)*F32</f>
        <v>0</v>
      </c>
      <c r="N32" s="263"/>
      <c r="O32" s="263"/>
      <c r="P32" s="263"/>
      <c r="Q32" s="37"/>
      <c r="R32" s="38"/>
    </row>
    <row r="33" spans="2:18" s="1" customFormat="1" ht="14.4" customHeight="1">
      <c r="B33" s="36"/>
      <c r="C33" s="37"/>
      <c r="D33" s="37"/>
      <c r="E33" s="43" t="s">
        <v>45</v>
      </c>
      <c r="F33" s="44">
        <v>0.15</v>
      </c>
      <c r="G33" s="119" t="s">
        <v>44</v>
      </c>
      <c r="H33" s="273">
        <f>(SUM(BF99:BF106)+SUM(BF124:BF193))</f>
        <v>0</v>
      </c>
      <c r="I33" s="263"/>
      <c r="J33" s="263"/>
      <c r="K33" s="37"/>
      <c r="L33" s="37"/>
      <c r="M33" s="273">
        <f>ROUND((SUM(BF99:BF106)+SUM(BF124:BF193)), 2)*F33</f>
        <v>0</v>
      </c>
      <c r="N33" s="263"/>
      <c r="O33" s="263"/>
      <c r="P33" s="263"/>
      <c r="Q33" s="37"/>
      <c r="R33" s="38"/>
    </row>
    <row r="34" spans="2:18" s="1" customFormat="1" ht="14.4" hidden="1" customHeight="1">
      <c r="B34" s="36"/>
      <c r="C34" s="37"/>
      <c r="D34" s="37"/>
      <c r="E34" s="43" t="s">
        <v>46</v>
      </c>
      <c r="F34" s="44">
        <v>0.21</v>
      </c>
      <c r="G34" s="119" t="s">
        <v>44</v>
      </c>
      <c r="H34" s="273">
        <f>(SUM(BG99:BG106)+SUM(BG124:BG193))</f>
        <v>0</v>
      </c>
      <c r="I34" s="263"/>
      <c r="J34" s="263"/>
      <c r="K34" s="37"/>
      <c r="L34" s="37"/>
      <c r="M34" s="273">
        <v>0</v>
      </c>
      <c r="N34" s="263"/>
      <c r="O34" s="263"/>
      <c r="P34" s="263"/>
      <c r="Q34" s="37"/>
      <c r="R34" s="38"/>
    </row>
    <row r="35" spans="2:18" s="1" customFormat="1" ht="14.4" hidden="1" customHeight="1">
      <c r="B35" s="36"/>
      <c r="C35" s="37"/>
      <c r="D35" s="37"/>
      <c r="E35" s="43" t="s">
        <v>47</v>
      </c>
      <c r="F35" s="44">
        <v>0.15</v>
      </c>
      <c r="G35" s="119" t="s">
        <v>44</v>
      </c>
      <c r="H35" s="273">
        <f>(SUM(BH99:BH106)+SUM(BH124:BH193))</f>
        <v>0</v>
      </c>
      <c r="I35" s="263"/>
      <c r="J35" s="263"/>
      <c r="K35" s="37"/>
      <c r="L35" s="37"/>
      <c r="M35" s="273">
        <v>0</v>
      </c>
      <c r="N35" s="263"/>
      <c r="O35" s="263"/>
      <c r="P35" s="263"/>
      <c r="Q35" s="37"/>
      <c r="R35" s="38"/>
    </row>
    <row r="36" spans="2:18" s="1" customFormat="1" ht="14.4" hidden="1" customHeight="1">
      <c r="B36" s="36"/>
      <c r="C36" s="37"/>
      <c r="D36" s="37"/>
      <c r="E36" s="43" t="s">
        <v>48</v>
      </c>
      <c r="F36" s="44">
        <v>0</v>
      </c>
      <c r="G36" s="119" t="s">
        <v>44</v>
      </c>
      <c r="H36" s="273">
        <f>(SUM(BI99:BI106)+SUM(BI124:BI193))</f>
        <v>0</v>
      </c>
      <c r="I36" s="263"/>
      <c r="J36" s="263"/>
      <c r="K36" s="37"/>
      <c r="L36" s="37"/>
      <c r="M36" s="273">
        <v>0</v>
      </c>
      <c r="N36" s="263"/>
      <c r="O36" s="263"/>
      <c r="P36" s="263"/>
      <c r="Q36" s="37"/>
      <c r="R36" s="38"/>
    </row>
    <row r="37" spans="2:18" s="1" customFormat="1" ht="6.9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49</v>
      </c>
      <c r="E38" s="76"/>
      <c r="F38" s="76"/>
      <c r="G38" s="121" t="s">
        <v>50</v>
      </c>
      <c r="H38" s="122" t="s">
        <v>51</v>
      </c>
      <c r="I38" s="76"/>
      <c r="J38" s="76"/>
      <c r="K38" s="76"/>
      <c r="L38" s="274">
        <f>SUM(M30:M36)</f>
        <v>0</v>
      </c>
      <c r="M38" s="274"/>
      <c r="N38" s="274"/>
      <c r="O38" s="274"/>
      <c r="P38" s="275"/>
      <c r="Q38" s="115"/>
      <c r="R38" s="38"/>
    </row>
    <row r="39" spans="2:18" s="1" customFormat="1" ht="14.4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4.4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 ht="14.4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4.4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 ht="14.4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18" s="1" customFormat="1" ht="14.4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" customHeight="1">
      <c r="B76" s="36"/>
      <c r="C76" s="207" t="s">
        <v>114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8"/>
    </row>
    <row r="77" spans="2:18" s="1" customFormat="1" ht="6.9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64" t="str">
        <f>F6</f>
        <v>Oprava podlahy tělocvičny a zázemí ZŠ Na Příkopech 895 Chomutov - 1. ETAPA</v>
      </c>
      <c r="G78" s="265"/>
      <c r="H78" s="265"/>
      <c r="I78" s="265"/>
      <c r="J78" s="265"/>
      <c r="K78" s="265"/>
      <c r="L78" s="265"/>
      <c r="M78" s="265"/>
      <c r="N78" s="265"/>
      <c r="O78" s="265"/>
      <c r="P78" s="265"/>
      <c r="Q78" s="37"/>
      <c r="R78" s="38"/>
    </row>
    <row r="79" spans="2:18" s="1" customFormat="1" ht="36.9" customHeight="1">
      <c r="B79" s="36"/>
      <c r="C79" s="70" t="s">
        <v>110</v>
      </c>
      <c r="D79" s="37"/>
      <c r="E79" s="37"/>
      <c r="F79" s="209" t="str">
        <f>F7</f>
        <v>SO 01 - Přípravné a bourací práce</v>
      </c>
      <c r="G79" s="263"/>
      <c r="H79" s="263"/>
      <c r="I79" s="263"/>
      <c r="J79" s="263"/>
      <c r="K79" s="263"/>
      <c r="L79" s="263"/>
      <c r="M79" s="263"/>
      <c r="N79" s="263"/>
      <c r="O79" s="263"/>
      <c r="P79" s="263"/>
      <c r="Q79" s="37"/>
      <c r="R79" s="38"/>
    </row>
    <row r="80" spans="2:18" s="1" customFormat="1" ht="6.9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47" s="1" customFormat="1" ht="18" customHeight="1">
      <c r="B81" s="36"/>
      <c r="C81" s="31" t="s">
        <v>23</v>
      </c>
      <c r="D81" s="37"/>
      <c r="E81" s="37"/>
      <c r="F81" s="29" t="str">
        <f>F9</f>
        <v>Chomutov</v>
      </c>
      <c r="G81" s="37"/>
      <c r="H81" s="37"/>
      <c r="I81" s="37"/>
      <c r="J81" s="37"/>
      <c r="K81" s="31" t="s">
        <v>25</v>
      </c>
      <c r="L81" s="37"/>
      <c r="M81" s="266" t="str">
        <f>IF(O9="","",O9)</f>
        <v>31. 5. 2018</v>
      </c>
      <c r="N81" s="266"/>
      <c r="O81" s="266"/>
      <c r="P81" s="266"/>
      <c r="Q81" s="37"/>
      <c r="R81" s="38"/>
    </row>
    <row r="82" spans="2:47" s="1" customFormat="1" ht="6.9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47" s="1" customFormat="1" ht="13.2">
      <c r="B83" s="36"/>
      <c r="C83" s="31" t="s">
        <v>27</v>
      </c>
      <c r="D83" s="37"/>
      <c r="E83" s="37"/>
      <c r="F83" s="29" t="str">
        <f>E12</f>
        <v>Město Chomutov</v>
      </c>
      <c r="G83" s="37"/>
      <c r="H83" s="37"/>
      <c r="I83" s="37"/>
      <c r="J83" s="37"/>
      <c r="K83" s="31" t="s">
        <v>33</v>
      </c>
      <c r="L83" s="37"/>
      <c r="M83" s="227" t="str">
        <f>E18</f>
        <v>Ing. Marian Zach</v>
      </c>
      <c r="N83" s="227"/>
      <c r="O83" s="227"/>
      <c r="P83" s="227"/>
      <c r="Q83" s="227"/>
      <c r="R83" s="38"/>
    </row>
    <row r="84" spans="2:47" s="1" customFormat="1" ht="14.4" customHeight="1">
      <c r="B84" s="36"/>
      <c r="C84" s="31" t="s">
        <v>31</v>
      </c>
      <c r="D84" s="37"/>
      <c r="E84" s="37"/>
      <c r="F84" s="29" t="str">
        <f>IF(E15="","",E15)</f>
        <v>SP</v>
      </c>
      <c r="G84" s="37"/>
      <c r="H84" s="37"/>
      <c r="I84" s="37"/>
      <c r="J84" s="37"/>
      <c r="K84" s="31" t="s">
        <v>36</v>
      </c>
      <c r="L84" s="37"/>
      <c r="M84" s="227" t="str">
        <f>E21</f>
        <v>Pavel Šouta</v>
      </c>
      <c r="N84" s="227"/>
      <c r="O84" s="227"/>
      <c r="P84" s="227"/>
      <c r="Q84" s="227"/>
      <c r="R84" s="38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47" s="1" customFormat="1" ht="29.25" customHeight="1">
      <c r="B86" s="36"/>
      <c r="C86" s="271" t="s">
        <v>115</v>
      </c>
      <c r="D86" s="272"/>
      <c r="E86" s="272"/>
      <c r="F86" s="272"/>
      <c r="G86" s="272"/>
      <c r="H86" s="115"/>
      <c r="I86" s="115"/>
      <c r="J86" s="115"/>
      <c r="K86" s="115"/>
      <c r="L86" s="115"/>
      <c r="M86" s="115"/>
      <c r="N86" s="271" t="s">
        <v>116</v>
      </c>
      <c r="O86" s="272"/>
      <c r="P86" s="272"/>
      <c r="Q86" s="272"/>
      <c r="R86" s="38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47" s="1" customFormat="1" ht="29.25" customHeight="1">
      <c r="B88" s="36"/>
      <c r="C88" s="123" t="s">
        <v>117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191">
        <f>N124</f>
        <v>0</v>
      </c>
      <c r="O88" s="267"/>
      <c r="P88" s="267"/>
      <c r="Q88" s="267"/>
      <c r="R88" s="38"/>
      <c r="AU88" s="20" t="s">
        <v>118</v>
      </c>
    </row>
    <row r="89" spans="2:47" s="6" customFormat="1" ht="24.9" customHeight="1">
      <c r="B89" s="124"/>
      <c r="C89" s="125"/>
      <c r="D89" s="126" t="s">
        <v>119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48">
        <f>N125</f>
        <v>0</v>
      </c>
      <c r="O89" s="269"/>
      <c r="P89" s="269"/>
      <c r="Q89" s="269"/>
      <c r="R89" s="127"/>
    </row>
    <row r="90" spans="2:47" s="7" customFormat="1" ht="19.95" customHeight="1">
      <c r="B90" s="128"/>
      <c r="C90" s="129"/>
      <c r="D90" s="103" t="s">
        <v>120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98">
        <f>N126</f>
        <v>0</v>
      </c>
      <c r="O90" s="270"/>
      <c r="P90" s="270"/>
      <c r="Q90" s="270"/>
      <c r="R90" s="130"/>
    </row>
    <row r="91" spans="2:47" s="7" customFormat="1" ht="19.95" customHeight="1">
      <c r="B91" s="128"/>
      <c r="C91" s="129"/>
      <c r="D91" s="103" t="s">
        <v>121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98">
        <f>N131</f>
        <v>0</v>
      </c>
      <c r="O91" s="270"/>
      <c r="P91" s="270"/>
      <c r="Q91" s="270"/>
      <c r="R91" s="130"/>
    </row>
    <row r="92" spans="2:47" s="7" customFormat="1" ht="19.95" customHeight="1">
      <c r="B92" s="128"/>
      <c r="C92" s="129"/>
      <c r="D92" s="103" t="s">
        <v>122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98">
        <f>N149</f>
        <v>0</v>
      </c>
      <c r="O92" s="270"/>
      <c r="P92" s="270"/>
      <c r="Q92" s="270"/>
      <c r="R92" s="130"/>
    </row>
    <row r="93" spans="2:47" s="7" customFormat="1" ht="19.95" customHeight="1">
      <c r="B93" s="128"/>
      <c r="C93" s="129"/>
      <c r="D93" s="103" t="s">
        <v>123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98">
        <f>N156</f>
        <v>0</v>
      </c>
      <c r="O93" s="270"/>
      <c r="P93" s="270"/>
      <c r="Q93" s="270"/>
      <c r="R93" s="130"/>
    </row>
    <row r="94" spans="2:47" s="6" customFormat="1" ht="24.9" customHeight="1">
      <c r="B94" s="124"/>
      <c r="C94" s="125"/>
      <c r="D94" s="126" t="s">
        <v>124</v>
      </c>
      <c r="E94" s="125"/>
      <c r="F94" s="125"/>
      <c r="G94" s="125"/>
      <c r="H94" s="125"/>
      <c r="I94" s="125"/>
      <c r="J94" s="125"/>
      <c r="K94" s="125"/>
      <c r="L94" s="125"/>
      <c r="M94" s="125"/>
      <c r="N94" s="248">
        <f>N158</f>
        <v>0</v>
      </c>
      <c r="O94" s="269"/>
      <c r="P94" s="269"/>
      <c r="Q94" s="269"/>
      <c r="R94" s="127"/>
    </row>
    <row r="95" spans="2:47" s="7" customFormat="1" ht="19.95" customHeight="1">
      <c r="B95" s="128"/>
      <c r="C95" s="129"/>
      <c r="D95" s="103" t="s">
        <v>125</v>
      </c>
      <c r="E95" s="129"/>
      <c r="F95" s="129"/>
      <c r="G95" s="129"/>
      <c r="H95" s="129"/>
      <c r="I95" s="129"/>
      <c r="J95" s="129"/>
      <c r="K95" s="129"/>
      <c r="L95" s="129"/>
      <c r="M95" s="129"/>
      <c r="N95" s="198">
        <f>N159</f>
        <v>0</v>
      </c>
      <c r="O95" s="270"/>
      <c r="P95" s="270"/>
      <c r="Q95" s="270"/>
      <c r="R95" s="130"/>
    </row>
    <row r="96" spans="2:47" s="7" customFormat="1" ht="19.95" customHeight="1">
      <c r="B96" s="128"/>
      <c r="C96" s="129"/>
      <c r="D96" s="103" t="s">
        <v>126</v>
      </c>
      <c r="E96" s="129"/>
      <c r="F96" s="129"/>
      <c r="G96" s="129"/>
      <c r="H96" s="129"/>
      <c r="I96" s="129"/>
      <c r="J96" s="129"/>
      <c r="K96" s="129"/>
      <c r="L96" s="129"/>
      <c r="M96" s="129"/>
      <c r="N96" s="198">
        <f>N165</f>
        <v>0</v>
      </c>
      <c r="O96" s="270"/>
      <c r="P96" s="270"/>
      <c r="Q96" s="270"/>
      <c r="R96" s="130"/>
    </row>
    <row r="97" spans="2:65" s="7" customFormat="1" ht="19.95" customHeight="1">
      <c r="B97" s="128"/>
      <c r="C97" s="129"/>
      <c r="D97" s="103" t="s">
        <v>127</v>
      </c>
      <c r="E97" s="129"/>
      <c r="F97" s="129"/>
      <c r="G97" s="129"/>
      <c r="H97" s="129"/>
      <c r="I97" s="129"/>
      <c r="J97" s="129"/>
      <c r="K97" s="129"/>
      <c r="L97" s="129"/>
      <c r="M97" s="129"/>
      <c r="N97" s="198">
        <f>N173</f>
        <v>0</v>
      </c>
      <c r="O97" s="270"/>
      <c r="P97" s="270"/>
      <c r="Q97" s="270"/>
      <c r="R97" s="130"/>
    </row>
    <row r="98" spans="2:65" s="1" customFormat="1" ht="21.75" customHeight="1"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8"/>
    </row>
    <row r="99" spans="2:65" s="1" customFormat="1" ht="29.25" customHeight="1">
      <c r="B99" s="36"/>
      <c r="C99" s="123" t="s">
        <v>128</v>
      </c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267">
        <f>ROUND(N100+N101+N102+N103+N104+N105,2)</f>
        <v>0</v>
      </c>
      <c r="O99" s="268"/>
      <c r="P99" s="268"/>
      <c r="Q99" s="268"/>
      <c r="R99" s="38"/>
      <c r="T99" s="131"/>
      <c r="U99" s="132" t="s">
        <v>42</v>
      </c>
    </row>
    <row r="100" spans="2:65" s="1" customFormat="1" ht="18" customHeight="1">
      <c r="B100" s="133"/>
      <c r="C100" s="134"/>
      <c r="D100" s="195" t="s">
        <v>129</v>
      </c>
      <c r="E100" s="261"/>
      <c r="F100" s="261"/>
      <c r="G100" s="261"/>
      <c r="H100" s="261"/>
      <c r="I100" s="134"/>
      <c r="J100" s="134"/>
      <c r="K100" s="134"/>
      <c r="L100" s="134"/>
      <c r="M100" s="134"/>
      <c r="N100" s="197">
        <f>ROUND(N88*T100,2)</f>
        <v>0</v>
      </c>
      <c r="O100" s="262"/>
      <c r="P100" s="262"/>
      <c r="Q100" s="262"/>
      <c r="R100" s="136"/>
      <c r="S100" s="137"/>
      <c r="T100" s="138"/>
      <c r="U100" s="139" t="s">
        <v>43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40" t="s">
        <v>130</v>
      </c>
      <c r="AZ100" s="137"/>
      <c r="BA100" s="137"/>
      <c r="BB100" s="137"/>
      <c r="BC100" s="137"/>
      <c r="BD100" s="137"/>
      <c r="BE100" s="141">
        <f t="shared" ref="BE100:BE105" si="0">IF(U100="základní",N100,0)</f>
        <v>0</v>
      </c>
      <c r="BF100" s="141">
        <f t="shared" ref="BF100:BF105" si="1">IF(U100="snížená",N100,0)</f>
        <v>0</v>
      </c>
      <c r="BG100" s="141">
        <f t="shared" ref="BG100:BG105" si="2">IF(U100="zákl. přenesená",N100,0)</f>
        <v>0</v>
      </c>
      <c r="BH100" s="141">
        <f t="shared" ref="BH100:BH105" si="3">IF(U100="sníž. přenesená",N100,0)</f>
        <v>0</v>
      </c>
      <c r="BI100" s="141">
        <f t="shared" ref="BI100:BI105" si="4">IF(U100="nulová",N100,0)</f>
        <v>0</v>
      </c>
      <c r="BJ100" s="140" t="s">
        <v>86</v>
      </c>
      <c r="BK100" s="137"/>
      <c r="BL100" s="137"/>
      <c r="BM100" s="137"/>
    </row>
    <row r="101" spans="2:65" s="1" customFormat="1" ht="18" customHeight="1">
      <c r="B101" s="133"/>
      <c r="C101" s="134"/>
      <c r="D101" s="195" t="s">
        <v>131</v>
      </c>
      <c r="E101" s="261"/>
      <c r="F101" s="261"/>
      <c r="G101" s="261"/>
      <c r="H101" s="261"/>
      <c r="I101" s="134"/>
      <c r="J101" s="134"/>
      <c r="K101" s="134"/>
      <c r="L101" s="134"/>
      <c r="M101" s="134"/>
      <c r="N101" s="197">
        <f>ROUND(N88*T101,2)</f>
        <v>0</v>
      </c>
      <c r="O101" s="262"/>
      <c r="P101" s="262"/>
      <c r="Q101" s="262"/>
      <c r="R101" s="136"/>
      <c r="S101" s="137"/>
      <c r="T101" s="138"/>
      <c r="U101" s="139" t="s">
        <v>43</v>
      </c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40" t="s">
        <v>130</v>
      </c>
      <c r="AZ101" s="137"/>
      <c r="BA101" s="137"/>
      <c r="BB101" s="137"/>
      <c r="BC101" s="137"/>
      <c r="BD101" s="137"/>
      <c r="BE101" s="141">
        <f t="shared" si="0"/>
        <v>0</v>
      </c>
      <c r="BF101" s="141">
        <f t="shared" si="1"/>
        <v>0</v>
      </c>
      <c r="BG101" s="141">
        <f t="shared" si="2"/>
        <v>0</v>
      </c>
      <c r="BH101" s="141">
        <f t="shared" si="3"/>
        <v>0</v>
      </c>
      <c r="BI101" s="141">
        <f t="shared" si="4"/>
        <v>0</v>
      </c>
      <c r="BJ101" s="140" t="s">
        <v>86</v>
      </c>
      <c r="BK101" s="137"/>
      <c r="BL101" s="137"/>
      <c r="BM101" s="137"/>
    </row>
    <row r="102" spans="2:65" s="1" customFormat="1" ht="18" customHeight="1">
      <c r="B102" s="133"/>
      <c r="C102" s="134"/>
      <c r="D102" s="195" t="s">
        <v>132</v>
      </c>
      <c r="E102" s="261"/>
      <c r="F102" s="261"/>
      <c r="G102" s="261"/>
      <c r="H102" s="261"/>
      <c r="I102" s="134"/>
      <c r="J102" s="134"/>
      <c r="K102" s="134"/>
      <c r="L102" s="134"/>
      <c r="M102" s="134"/>
      <c r="N102" s="197">
        <f>ROUND(N88*T102,2)</f>
        <v>0</v>
      </c>
      <c r="O102" s="262"/>
      <c r="P102" s="262"/>
      <c r="Q102" s="262"/>
      <c r="R102" s="136"/>
      <c r="S102" s="137"/>
      <c r="T102" s="138"/>
      <c r="U102" s="139" t="s">
        <v>43</v>
      </c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40" t="s">
        <v>130</v>
      </c>
      <c r="AZ102" s="137"/>
      <c r="BA102" s="137"/>
      <c r="BB102" s="137"/>
      <c r="BC102" s="137"/>
      <c r="BD102" s="137"/>
      <c r="BE102" s="141">
        <f t="shared" si="0"/>
        <v>0</v>
      </c>
      <c r="BF102" s="141">
        <f t="shared" si="1"/>
        <v>0</v>
      </c>
      <c r="BG102" s="141">
        <f t="shared" si="2"/>
        <v>0</v>
      </c>
      <c r="BH102" s="141">
        <f t="shared" si="3"/>
        <v>0</v>
      </c>
      <c r="BI102" s="141">
        <f t="shared" si="4"/>
        <v>0</v>
      </c>
      <c r="BJ102" s="140" t="s">
        <v>86</v>
      </c>
      <c r="BK102" s="137"/>
      <c r="BL102" s="137"/>
      <c r="BM102" s="137"/>
    </row>
    <row r="103" spans="2:65" s="1" customFormat="1" ht="18" customHeight="1">
      <c r="B103" s="133"/>
      <c r="C103" s="134"/>
      <c r="D103" s="195" t="s">
        <v>133</v>
      </c>
      <c r="E103" s="261"/>
      <c r="F103" s="261"/>
      <c r="G103" s="261"/>
      <c r="H103" s="261"/>
      <c r="I103" s="134"/>
      <c r="J103" s="134"/>
      <c r="K103" s="134"/>
      <c r="L103" s="134"/>
      <c r="M103" s="134"/>
      <c r="N103" s="197">
        <f>ROUND(N88*T103,2)</f>
        <v>0</v>
      </c>
      <c r="O103" s="262"/>
      <c r="P103" s="262"/>
      <c r="Q103" s="262"/>
      <c r="R103" s="136"/>
      <c r="S103" s="137"/>
      <c r="T103" s="138"/>
      <c r="U103" s="139" t="s">
        <v>43</v>
      </c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40" t="s">
        <v>130</v>
      </c>
      <c r="AZ103" s="137"/>
      <c r="BA103" s="137"/>
      <c r="BB103" s="137"/>
      <c r="BC103" s="137"/>
      <c r="BD103" s="137"/>
      <c r="BE103" s="141">
        <f t="shared" si="0"/>
        <v>0</v>
      </c>
      <c r="BF103" s="141">
        <f t="shared" si="1"/>
        <v>0</v>
      </c>
      <c r="BG103" s="141">
        <f t="shared" si="2"/>
        <v>0</v>
      </c>
      <c r="BH103" s="141">
        <f t="shared" si="3"/>
        <v>0</v>
      </c>
      <c r="BI103" s="141">
        <f t="shared" si="4"/>
        <v>0</v>
      </c>
      <c r="BJ103" s="140" t="s">
        <v>86</v>
      </c>
      <c r="BK103" s="137"/>
      <c r="BL103" s="137"/>
      <c r="BM103" s="137"/>
    </row>
    <row r="104" spans="2:65" s="1" customFormat="1" ht="18" customHeight="1">
      <c r="B104" s="133"/>
      <c r="C104" s="134"/>
      <c r="D104" s="195" t="s">
        <v>134</v>
      </c>
      <c r="E104" s="261"/>
      <c r="F104" s="261"/>
      <c r="G104" s="261"/>
      <c r="H104" s="261"/>
      <c r="I104" s="134"/>
      <c r="J104" s="134"/>
      <c r="K104" s="134"/>
      <c r="L104" s="134"/>
      <c r="M104" s="134"/>
      <c r="N104" s="197">
        <f>ROUND(N88*T104,2)</f>
        <v>0</v>
      </c>
      <c r="O104" s="262"/>
      <c r="P104" s="262"/>
      <c r="Q104" s="262"/>
      <c r="R104" s="136"/>
      <c r="S104" s="137"/>
      <c r="T104" s="138"/>
      <c r="U104" s="139" t="s">
        <v>43</v>
      </c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137"/>
      <c r="AX104" s="137"/>
      <c r="AY104" s="140" t="s">
        <v>130</v>
      </c>
      <c r="AZ104" s="137"/>
      <c r="BA104" s="137"/>
      <c r="BB104" s="137"/>
      <c r="BC104" s="137"/>
      <c r="BD104" s="137"/>
      <c r="BE104" s="141">
        <f t="shared" si="0"/>
        <v>0</v>
      </c>
      <c r="BF104" s="141">
        <f t="shared" si="1"/>
        <v>0</v>
      </c>
      <c r="BG104" s="141">
        <f t="shared" si="2"/>
        <v>0</v>
      </c>
      <c r="BH104" s="141">
        <f t="shared" si="3"/>
        <v>0</v>
      </c>
      <c r="BI104" s="141">
        <f t="shared" si="4"/>
        <v>0</v>
      </c>
      <c r="BJ104" s="140" t="s">
        <v>86</v>
      </c>
      <c r="BK104" s="137"/>
      <c r="BL104" s="137"/>
      <c r="BM104" s="137"/>
    </row>
    <row r="105" spans="2:65" s="1" customFormat="1" ht="18" customHeight="1">
      <c r="B105" s="133"/>
      <c r="C105" s="134"/>
      <c r="D105" s="135" t="s">
        <v>135</v>
      </c>
      <c r="E105" s="134"/>
      <c r="F105" s="134"/>
      <c r="G105" s="134"/>
      <c r="H105" s="134"/>
      <c r="I105" s="134"/>
      <c r="J105" s="134"/>
      <c r="K105" s="134"/>
      <c r="L105" s="134"/>
      <c r="M105" s="134"/>
      <c r="N105" s="197">
        <f>ROUND(N88*T105,2)</f>
        <v>0</v>
      </c>
      <c r="O105" s="262"/>
      <c r="P105" s="262"/>
      <c r="Q105" s="262"/>
      <c r="R105" s="136"/>
      <c r="S105" s="137"/>
      <c r="T105" s="142"/>
      <c r="U105" s="143" t="s">
        <v>43</v>
      </c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7"/>
      <c r="AH105" s="137"/>
      <c r="AI105" s="137"/>
      <c r="AJ105" s="137"/>
      <c r="AK105" s="137"/>
      <c r="AL105" s="137"/>
      <c r="AM105" s="137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137"/>
      <c r="AX105" s="137"/>
      <c r="AY105" s="140" t="s">
        <v>136</v>
      </c>
      <c r="AZ105" s="137"/>
      <c r="BA105" s="137"/>
      <c r="BB105" s="137"/>
      <c r="BC105" s="137"/>
      <c r="BD105" s="137"/>
      <c r="BE105" s="141">
        <f t="shared" si="0"/>
        <v>0</v>
      </c>
      <c r="BF105" s="141">
        <f t="shared" si="1"/>
        <v>0</v>
      </c>
      <c r="BG105" s="141">
        <f t="shared" si="2"/>
        <v>0</v>
      </c>
      <c r="BH105" s="141">
        <f t="shared" si="3"/>
        <v>0</v>
      </c>
      <c r="BI105" s="141">
        <f t="shared" si="4"/>
        <v>0</v>
      </c>
      <c r="BJ105" s="140" t="s">
        <v>86</v>
      </c>
      <c r="BK105" s="137"/>
      <c r="BL105" s="137"/>
      <c r="BM105" s="137"/>
    </row>
    <row r="106" spans="2:65" s="1" customFormat="1"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8"/>
    </row>
    <row r="107" spans="2:65" s="1" customFormat="1" ht="29.25" customHeight="1">
      <c r="B107" s="36"/>
      <c r="C107" s="114" t="s">
        <v>102</v>
      </c>
      <c r="D107" s="115"/>
      <c r="E107" s="115"/>
      <c r="F107" s="115"/>
      <c r="G107" s="115"/>
      <c r="H107" s="115"/>
      <c r="I107" s="115"/>
      <c r="J107" s="115"/>
      <c r="K107" s="115"/>
      <c r="L107" s="192">
        <f>ROUND(SUM(N88+N99),2)</f>
        <v>0</v>
      </c>
      <c r="M107" s="192"/>
      <c r="N107" s="192"/>
      <c r="O107" s="192"/>
      <c r="P107" s="192"/>
      <c r="Q107" s="192"/>
      <c r="R107" s="38"/>
    </row>
    <row r="108" spans="2:65" s="1" customFormat="1" ht="6.9" customHeight="1"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2"/>
    </row>
    <row r="112" spans="2:65" s="1" customFormat="1" ht="6.9" customHeight="1"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5"/>
    </row>
    <row r="113" spans="2:65" s="1" customFormat="1" ht="36.9" customHeight="1">
      <c r="B113" s="36"/>
      <c r="C113" s="207" t="s">
        <v>137</v>
      </c>
      <c r="D113" s="263"/>
      <c r="E113" s="263"/>
      <c r="F113" s="263"/>
      <c r="G113" s="263"/>
      <c r="H113" s="263"/>
      <c r="I113" s="263"/>
      <c r="J113" s="263"/>
      <c r="K113" s="263"/>
      <c r="L113" s="263"/>
      <c r="M113" s="263"/>
      <c r="N113" s="263"/>
      <c r="O113" s="263"/>
      <c r="P113" s="263"/>
      <c r="Q113" s="263"/>
      <c r="R113" s="38"/>
    </row>
    <row r="114" spans="2:65" s="1" customFormat="1" ht="6.9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1" customFormat="1" ht="30" customHeight="1">
      <c r="B115" s="36"/>
      <c r="C115" s="31" t="s">
        <v>19</v>
      </c>
      <c r="D115" s="37"/>
      <c r="E115" s="37"/>
      <c r="F115" s="264" t="str">
        <f>F6</f>
        <v>Oprava podlahy tělocvičny a zázemí ZŠ Na Příkopech 895 Chomutov - 1. ETAPA</v>
      </c>
      <c r="G115" s="265"/>
      <c r="H115" s="265"/>
      <c r="I115" s="265"/>
      <c r="J115" s="265"/>
      <c r="K115" s="265"/>
      <c r="L115" s="265"/>
      <c r="M115" s="265"/>
      <c r="N115" s="265"/>
      <c r="O115" s="265"/>
      <c r="P115" s="265"/>
      <c r="Q115" s="37"/>
      <c r="R115" s="38"/>
    </row>
    <row r="116" spans="2:65" s="1" customFormat="1" ht="36.9" customHeight="1">
      <c r="B116" s="36"/>
      <c r="C116" s="70" t="s">
        <v>110</v>
      </c>
      <c r="D116" s="37"/>
      <c r="E116" s="37"/>
      <c r="F116" s="209" t="str">
        <f>F7</f>
        <v>SO 01 - Přípravné a bourací práce</v>
      </c>
      <c r="G116" s="263"/>
      <c r="H116" s="263"/>
      <c r="I116" s="263"/>
      <c r="J116" s="263"/>
      <c r="K116" s="263"/>
      <c r="L116" s="263"/>
      <c r="M116" s="263"/>
      <c r="N116" s="263"/>
      <c r="O116" s="263"/>
      <c r="P116" s="263"/>
      <c r="Q116" s="37"/>
      <c r="R116" s="38"/>
    </row>
    <row r="117" spans="2:65" s="1" customFormat="1" ht="6.9" customHeight="1"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8"/>
    </row>
    <row r="118" spans="2:65" s="1" customFormat="1" ht="18" customHeight="1">
      <c r="B118" s="36"/>
      <c r="C118" s="31" t="s">
        <v>23</v>
      </c>
      <c r="D118" s="37"/>
      <c r="E118" s="37"/>
      <c r="F118" s="29" t="str">
        <f>F9</f>
        <v>Chomutov</v>
      </c>
      <c r="G118" s="37"/>
      <c r="H118" s="37"/>
      <c r="I118" s="37"/>
      <c r="J118" s="37"/>
      <c r="K118" s="31" t="s">
        <v>25</v>
      </c>
      <c r="L118" s="37"/>
      <c r="M118" s="266" t="str">
        <f>IF(O9="","",O9)</f>
        <v>31. 5. 2018</v>
      </c>
      <c r="N118" s="266"/>
      <c r="O118" s="266"/>
      <c r="P118" s="266"/>
      <c r="Q118" s="37"/>
      <c r="R118" s="38"/>
    </row>
    <row r="119" spans="2:65" s="1" customFormat="1" ht="6.9" customHeight="1"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8"/>
    </row>
    <row r="120" spans="2:65" s="1" customFormat="1" ht="13.2">
      <c r="B120" s="36"/>
      <c r="C120" s="31" t="s">
        <v>27</v>
      </c>
      <c r="D120" s="37"/>
      <c r="E120" s="37"/>
      <c r="F120" s="29" t="str">
        <f>E12</f>
        <v>Město Chomutov</v>
      </c>
      <c r="G120" s="37"/>
      <c r="H120" s="37"/>
      <c r="I120" s="37"/>
      <c r="J120" s="37"/>
      <c r="K120" s="31" t="s">
        <v>33</v>
      </c>
      <c r="L120" s="37"/>
      <c r="M120" s="227" t="str">
        <f>E18</f>
        <v>Ing. Marian Zach</v>
      </c>
      <c r="N120" s="227"/>
      <c r="O120" s="227"/>
      <c r="P120" s="227"/>
      <c r="Q120" s="227"/>
      <c r="R120" s="38"/>
    </row>
    <row r="121" spans="2:65" s="1" customFormat="1" ht="14.4" customHeight="1">
      <c r="B121" s="36"/>
      <c r="C121" s="31" t="s">
        <v>31</v>
      </c>
      <c r="D121" s="37"/>
      <c r="E121" s="37"/>
      <c r="F121" s="29" t="str">
        <f>IF(E15="","",E15)</f>
        <v>SP</v>
      </c>
      <c r="G121" s="37"/>
      <c r="H121" s="37"/>
      <c r="I121" s="37"/>
      <c r="J121" s="37"/>
      <c r="K121" s="31" t="s">
        <v>36</v>
      </c>
      <c r="L121" s="37"/>
      <c r="M121" s="227" t="str">
        <f>E21</f>
        <v>Pavel Šouta</v>
      </c>
      <c r="N121" s="227"/>
      <c r="O121" s="227"/>
      <c r="P121" s="227"/>
      <c r="Q121" s="227"/>
      <c r="R121" s="38"/>
    </row>
    <row r="122" spans="2:65" s="1" customFormat="1" ht="10.35" customHeight="1"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8"/>
    </row>
    <row r="123" spans="2:65" s="8" customFormat="1" ht="29.25" customHeight="1">
      <c r="B123" s="144"/>
      <c r="C123" s="145" t="s">
        <v>138</v>
      </c>
      <c r="D123" s="146" t="s">
        <v>139</v>
      </c>
      <c r="E123" s="146" t="s">
        <v>60</v>
      </c>
      <c r="F123" s="259" t="s">
        <v>140</v>
      </c>
      <c r="G123" s="259"/>
      <c r="H123" s="259"/>
      <c r="I123" s="259"/>
      <c r="J123" s="146" t="s">
        <v>141</v>
      </c>
      <c r="K123" s="146" t="s">
        <v>142</v>
      </c>
      <c r="L123" s="259" t="s">
        <v>143</v>
      </c>
      <c r="M123" s="259"/>
      <c r="N123" s="259" t="s">
        <v>116</v>
      </c>
      <c r="O123" s="259"/>
      <c r="P123" s="259"/>
      <c r="Q123" s="260"/>
      <c r="R123" s="147"/>
      <c r="T123" s="77" t="s">
        <v>144</v>
      </c>
      <c r="U123" s="78" t="s">
        <v>42</v>
      </c>
      <c r="V123" s="78" t="s">
        <v>145</v>
      </c>
      <c r="W123" s="78" t="s">
        <v>146</v>
      </c>
      <c r="X123" s="78" t="s">
        <v>147</v>
      </c>
      <c r="Y123" s="78" t="s">
        <v>148</v>
      </c>
      <c r="Z123" s="78" t="s">
        <v>149</v>
      </c>
      <c r="AA123" s="79" t="s">
        <v>150</v>
      </c>
    </row>
    <row r="124" spans="2:65" s="1" customFormat="1" ht="29.25" customHeight="1">
      <c r="B124" s="36"/>
      <c r="C124" s="81" t="s">
        <v>113</v>
      </c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245">
        <f>BK124</f>
        <v>0</v>
      </c>
      <c r="O124" s="246"/>
      <c r="P124" s="246"/>
      <c r="Q124" s="246"/>
      <c r="R124" s="38"/>
      <c r="T124" s="80"/>
      <c r="U124" s="52"/>
      <c r="V124" s="52"/>
      <c r="W124" s="148">
        <f>W125+W158+W194</f>
        <v>0</v>
      </c>
      <c r="X124" s="52"/>
      <c r="Y124" s="148">
        <f>Y125+Y158+Y194</f>
        <v>6.5310000000000007E-2</v>
      </c>
      <c r="Z124" s="52"/>
      <c r="AA124" s="149">
        <f>AA125+AA158+AA194</f>
        <v>51.471967999999997</v>
      </c>
      <c r="AT124" s="20" t="s">
        <v>77</v>
      </c>
      <c r="AU124" s="20" t="s">
        <v>118</v>
      </c>
      <c r="BK124" s="150">
        <f>BK125+BK158+BK194</f>
        <v>0</v>
      </c>
    </row>
    <row r="125" spans="2:65" s="9" customFormat="1" ht="37.35" customHeight="1">
      <c r="B125" s="151"/>
      <c r="C125" s="152"/>
      <c r="D125" s="153" t="s">
        <v>119</v>
      </c>
      <c r="E125" s="153"/>
      <c r="F125" s="153"/>
      <c r="G125" s="153"/>
      <c r="H125" s="153"/>
      <c r="I125" s="153"/>
      <c r="J125" s="153"/>
      <c r="K125" s="153"/>
      <c r="L125" s="153"/>
      <c r="M125" s="153"/>
      <c r="N125" s="247">
        <f>BK125</f>
        <v>0</v>
      </c>
      <c r="O125" s="248"/>
      <c r="P125" s="248"/>
      <c r="Q125" s="248"/>
      <c r="R125" s="154"/>
      <c r="T125" s="155"/>
      <c r="U125" s="152"/>
      <c r="V125" s="152"/>
      <c r="W125" s="156">
        <f>W126+W131+W149+W156</f>
        <v>0</v>
      </c>
      <c r="X125" s="152"/>
      <c r="Y125" s="156">
        <f>Y126+Y131+Y149+Y156</f>
        <v>6.5310000000000007E-2</v>
      </c>
      <c r="Z125" s="152"/>
      <c r="AA125" s="157">
        <f>AA126+AA131+AA149+AA156</f>
        <v>40.544747999999998</v>
      </c>
      <c r="AR125" s="158" t="s">
        <v>86</v>
      </c>
      <c r="AT125" s="159" t="s">
        <v>77</v>
      </c>
      <c r="AU125" s="159" t="s">
        <v>78</v>
      </c>
      <c r="AY125" s="158" t="s">
        <v>151</v>
      </c>
      <c r="BK125" s="160">
        <f>BK126+BK131+BK149+BK156</f>
        <v>0</v>
      </c>
    </row>
    <row r="126" spans="2:65" s="9" customFormat="1" ht="19.95" customHeight="1">
      <c r="B126" s="151"/>
      <c r="C126" s="152"/>
      <c r="D126" s="161" t="s">
        <v>120</v>
      </c>
      <c r="E126" s="161"/>
      <c r="F126" s="161"/>
      <c r="G126" s="161"/>
      <c r="H126" s="161"/>
      <c r="I126" s="161"/>
      <c r="J126" s="161"/>
      <c r="K126" s="161"/>
      <c r="L126" s="161"/>
      <c r="M126" s="161"/>
      <c r="N126" s="249">
        <f>BK126</f>
        <v>0</v>
      </c>
      <c r="O126" s="250"/>
      <c r="P126" s="250"/>
      <c r="Q126" s="250"/>
      <c r="R126" s="154"/>
      <c r="T126" s="155"/>
      <c r="U126" s="152"/>
      <c r="V126" s="152"/>
      <c r="W126" s="156">
        <f>SUM(W127:W130)</f>
        <v>0</v>
      </c>
      <c r="X126" s="152"/>
      <c r="Y126" s="156">
        <f>SUM(Y127:Y130)</f>
        <v>6.5310000000000007E-2</v>
      </c>
      <c r="Z126" s="152"/>
      <c r="AA126" s="157">
        <f>SUM(AA127:AA130)</f>
        <v>0</v>
      </c>
      <c r="AR126" s="158" t="s">
        <v>86</v>
      </c>
      <c r="AT126" s="159" t="s">
        <v>77</v>
      </c>
      <c r="AU126" s="159" t="s">
        <v>86</v>
      </c>
      <c r="AY126" s="158" t="s">
        <v>151</v>
      </c>
      <c r="BK126" s="160">
        <f>SUM(BK127:BK130)</f>
        <v>0</v>
      </c>
    </row>
    <row r="127" spans="2:65" s="1" customFormat="1" ht="22.8" customHeight="1">
      <c r="B127" s="133"/>
      <c r="C127" s="162" t="s">
        <v>86</v>
      </c>
      <c r="D127" s="162" t="s">
        <v>152</v>
      </c>
      <c r="E127" s="163" t="s">
        <v>153</v>
      </c>
      <c r="F127" s="255" t="s">
        <v>154</v>
      </c>
      <c r="G127" s="255"/>
      <c r="H127" s="255"/>
      <c r="I127" s="255"/>
      <c r="J127" s="164" t="s">
        <v>155</v>
      </c>
      <c r="K127" s="165">
        <v>1</v>
      </c>
      <c r="L127" s="256">
        <v>0</v>
      </c>
      <c r="M127" s="256"/>
      <c r="N127" s="244">
        <f>ROUND(L127*K127,2)</f>
        <v>0</v>
      </c>
      <c r="O127" s="244"/>
      <c r="P127" s="244"/>
      <c r="Q127" s="244"/>
      <c r="R127" s="136"/>
      <c r="T127" s="166" t="s">
        <v>5</v>
      </c>
      <c r="U127" s="45" t="s">
        <v>43</v>
      </c>
      <c r="V127" s="37"/>
      <c r="W127" s="167">
        <f>V127*K127</f>
        <v>0</v>
      </c>
      <c r="X127" s="167">
        <v>4.684E-2</v>
      </c>
      <c r="Y127" s="167">
        <f>X127*K127</f>
        <v>4.684E-2</v>
      </c>
      <c r="Z127" s="167">
        <v>0</v>
      </c>
      <c r="AA127" s="168">
        <f>Z127*K127</f>
        <v>0</v>
      </c>
      <c r="AR127" s="20" t="s">
        <v>156</v>
      </c>
      <c r="AT127" s="20" t="s">
        <v>152</v>
      </c>
      <c r="AU127" s="20" t="s">
        <v>108</v>
      </c>
      <c r="AY127" s="20" t="s">
        <v>151</v>
      </c>
      <c r="BE127" s="107">
        <f>IF(U127="základní",N127,0)</f>
        <v>0</v>
      </c>
      <c r="BF127" s="107">
        <f>IF(U127="snížená",N127,0)</f>
        <v>0</v>
      </c>
      <c r="BG127" s="107">
        <f>IF(U127="zákl. přenesená",N127,0)</f>
        <v>0</v>
      </c>
      <c r="BH127" s="107">
        <f>IF(U127="sníž. přenesená",N127,0)</f>
        <v>0</v>
      </c>
      <c r="BI127" s="107">
        <f>IF(U127="nulová",N127,0)</f>
        <v>0</v>
      </c>
      <c r="BJ127" s="20" t="s">
        <v>86</v>
      </c>
      <c r="BK127" s="107">
        <f>ROUND(L127*K127,2)</f>
        <v>0</v>
      </c>
      <c r="BL127" s="20" t="s">
        <v>156</v>
      </c>
      <c r="BM127" s="20" t="s">
        <v>157</v>
      </c>
    </row>
    <row r="128" spans="2:65" s="10" customFormat="1" ht="14.4" customHeight="1">
      <c r="B128" s="169"/>
      <c r="C128" s="170"/>
      <c r="D128" s="170"/>
      <c r="E128" s="171" t="s">
        <v>5</v>
      </c>
      <c r="F128" s="257" t="s">
        <v>86</v>
      </c>
      <c r="G128" s="258"/>
      <c r="H128" s="258"/>
      <c r="I128" s="258"/>
      <c r="J128" s="170"/>
      <c r="K128" s="172">
        <v>1</v>
      </c>
      <c r="L128" s="170"/>
      <c r="M128" s="170"/>
      <c r="N128" s="170"/>
      <c r="O128" s="170"/>
      <c r="P128" s="170"/>
      <c r="Q128" s="170"/>
      <c r="R128" s="173"/>
      <c r="T128" s="174"/>
      <c r="U128" s="170"/>
      <c r="V128" s="170"/>
      <c r="W128" s="170"/>
      <c r="X128" s="170"/>
      <c r="Y128" s="170"/>
      <c r="Z128" s="170"/>
      <c r="AA128" s="175"/>
      <c r="AT128" s="176" t="s">
        <v>158</v>
      </c>
      <c r="AU128" s="176" t="s">
        <v>108</v>
      </c>
      <c r="AV128" s="10" t="s">
        <v>108</v>
      </c>
      <c r="AW128" s="10" t="s">
        <v>35</v>
      </c>
      <c r="AX128" s="10" t="s">
        <v>78</v>
      </c>
      <c r="AY128" s="176" t="s">
        <v>151</v>
      </c>
    </row>
    <row r="129" spans="2:65" s="11" customFormat="1" ht="14.4" customHeight="1">
      <c r="B129" s="177"/>
      <c r="C129" s="178"/>
      <c r="D129" s="178"/>
      <c r="E129" s="179" t="s">
        <v>5</v>
      </c>
      <c r="F129" s="239" t="s">
        <v>159</v>
      </c>
      <c r="G129" s="240"/>
      <c r="H129" s="240"/>
      <c r="I129" s="240"/>
      <c r="J129" s="178"/>
      <c r="K129" s="180">
        <v>1</v>
      </c>
      <c r="L129" s="178"/>
      <c r="M129" s="178"/>
      <c r="N129" s="178"/>
      <c r="O129" s="178"/>
      <c r="P129" s="178"/>
      <c r="Q129" s="178"/>
      <c r="R129" s="181"/>
      <c r="T129" s="182"/>
      <c r="U129" s="178"/>
      <c r="V129" s="178"/>
      <c r="W129" s="178"/>
      <c r="X129" s="178"/>
      <c r="Y129" s="178"/>
      <c r="Z129" s="178"/>
      <c r="AA129" s="183"/>
      <c r="AT129" s="184" t="s">
        <v>158</v>
      </c>
      <c r="AU129" s="184" t="s">
        <v>108</v>
      </c>
      <c r="AV129" s="11" t="s">
        <v>156</v>
      </c>
      <c r="AW129" s="11" t="s">
        <v>35</v>
      </c>
      <c r="AX129" s="11" t="s">
        <v>86</v>
      </c>
      <c r="AY129" s="184" t="s">
        <v>151</v>
      </c>
    </row>
    <row r="130" spans="2:65" s="1" customFormat="1" ht="34.200000000000003" customHeight="1">
      <c r="B130" s="133"/>
      <c r="C130" s="185" t="s">
        <v>108</v>
      </c>
      <c r="D130" s="185" t="s">
        <v>160</v>
      </c>
      <c r="E130" s="186" t="s">
        <v>161</v>
      </c>
      <c r="F130" s="241" t="s">
        <v>162</v>
      </c>
      <c r="G130" s="241"/>
      <c r="H130" s="241"/>
      <c r="I130" s="241"/>
      <c r="J130" s="187" t="s">
        <v>155</v>
      </c>
      <c r="K130" s="188">
        <v>1</v>
      </c>
      <c r="L130" s="242">
        <v>0</v>
      </c>
      <c r="M130" s="242"/>
      <c r="N130" s="243">
        <f>ROUND(L130*K130,2)</f>
        <v>0</v>
      </c>
      <c r="O130" s="244"/>
      <c r="P130" s="244"/>
      <c r="Q130" s="244"/>
      <c r="R130" s="136"/>
      <c r="T130" s="166" t="s">
        <v>5</v>
      </c>
      <c r="U130" s="45" t="s">
        <v>43</v>
      </c>
      <c r="V130" s="37"/>
      <c r="W130" s="167">
        <f>V130*K130</f>
        <v>0</v>
      </c>
      <c r="X130" s="167">
        <v>1.847E-2</v>
      </c>
      <c r="Y130" s="167">
        <f>X130*K130</f>
        <v>1.847E-2</v>
      </c>
      <c r="Z130" s="167">
        <v>0</v>
      </c>
      <c r="AA130" s="168">
        <f>Z130*K130</f>
        <v>0</v>
      </c>
      <c r="AR130" s="20" t="s">
        <v>163</v>
      </c>
      <c r="AT130" s="20" t="s">
        <v>160</v>
      </c>
      <c r="AU130" s="20" t="s">
        <v>108</v>
      </c>
      <c r="AY130" s="20" t="s">
        <v>151</v>
      </c>
      <c r="BE130" s="107">
        <f>IF(U130="základní",N130,0)</f>
        <v>0</v>
      </c>
      <c r="BF130" s="107">
        <f>IF(U130="snížená",N130,0)</f>
        <v>0</v>
      </c>
      <c r="BG130" s="107">
        <f>IF(U130="zákl. přenesená",N130,0)</f>
        <v>0</v>
      </c>
      <c r="BH130" s="107">
        <f>IF(U130="sníž. přenesená",N130,0)</f>
        <v>0</v>
      </c>
      <c r="BI130" s="107">
        <f>IF(U130="nulová",N130,0)</f>
        <v>0</v>
      </c>
      <c r="BJ130" s="20" t="s">
        <v>86</v>
      </c>
      <c r="BK130" s="107">
        <f>ROUND(L130*K130,2)</f>
        <v>0</v>
      </c>
      <c r="BL130" s="20" t="s">
        <v>156</v>
      </c>
      <c r="BM130" s="20" t="s">
        <v>164</v>
      </c>
    </row>
    <row r="131" spans="2:65" s="9" customFormat="1" ht="29.85" customHeight="1">
      <c r="B131" s="151"/>
      <c r="C131" s="152"/>
      <c r="D131" s="161" t="s">
        <v>121</v>
      </c>
      <c r="E131" s="161"/>
      <c r="F131" s="161"/>
      <c r="G131" s="161"/>
      <c r="H131" s="161"/>
      <c r="I131" s="161"/>
      <c r="J131" s="161"/>
      <c r="K131" s="161"/>
      <c r="L131" s="161"/>
      <c r="M131" s="161"/>
      <c r="N131" s="251">
        <f>BK131</f>
        <v>0</v>
      </c>
      <c r="O131" s="252"/>
      <c r="P131" s="252"/>
      <c r="Q131" s="252"/>
      <c r="R131" s="154"/>
      <c r="T131" s="155"/>
      <c r="U131" s="152"/>
      <c r="V131" s="152"/>
      <c r="W131" s="156">
        <f>SUM(W132:W148)</f>
        <v>0</v>
      </c>
      <c r="X131" s="152"/>
      <c r="Y131" s="156">
        <f>SUM(Y132:Y148)</f>
        <v>0</v>
      </c>
      <c r="Z131" s="152"/>
      <c r="AA131" s="157">
        <f>SUM(AA132:AA148)</f>
        <v>40.544747999999998</v>
      </c>
      <c r="AR131" s="158" t="s">
        <v>86</v>
      </c>
      <c r="AT131" s="159" t="s">
        <v>77</v>
      </c>
      <c r="AU131" s="159" t="s">
        <v>86</v>
      </c>
      <c r="AY131" s="158" t="s">
        <v>151</v>
      </c>
      <c r="BK131" s="160">
        <f>SUM(BK132:BK148)</f>
        <v>0</v>
      </c>
    </row>
    <row r="132" spans="2:65" s="1" customFormat="1" ht="34.200000000000003" customHeight="1">
      <c r="B132" s="133"/>
      <c r="C132" s="162" t="s">
        <v>165</v>
      </c>
      <c r="D132" s="162" t="s">
        <v>152</v>
      </c>
      <c r="E132" s="163" t="s">
        <v>166</v>
      </c>
      <c r="F132" s="255" t="s">
        <v>167</v>
      </c>
      <c r="G132" s="255"/>
      <c r="H132" s="255"/>
      <c r="I132" s="255"/>
      <c r="J132" s="164" t="s">
        <v>168</v>
      </c>
      <c r="K132" s="165">
        <v>449</v>
      </c>
      <c r="L132" s="256">
        <v>0</v>
      </c>
      <c r="M132" s="256"/>
      <c r="N132" s="244">
        <f>ROUND(L132*K132,2)</f>
        <v>0</v>
      </c>
      <c r="O132" s="244"/>
      <c r="P132" s="244"/>
      <c r="Q132" s="244"/>
      <c r="R132" s="136"/>
      <c r="T132" s="166" t="s">
        <v>5</v>
      </c>
      <c r="U132" s="45" t="s">
        <v>43</v>
      </c>
      <c r="V132" s="37"/>
      <c r="W132" s="167">
        <f>V132*K132</f>
        <v>0</v>
      </c>
      <c r="X132" s="167">
        <v>0</v>
      </c>
      <c r="Y132" s="167">
        <f>X132*K132</f>
        <v>0</v>
      </c>
      <c r="Z132" s="167">
        <v>0.09</v>
      </c>
      <c r="AA132" s="168">
        <f>Z132*K132</f>
        <v>40.409999999999997</v>
      </c>
      <c r="AR132" s="20" t="s">
        <v>156</v>
      </c>
      <c r="AT132" s="20" t="s">
        <v>152</v>
      </c>
      <c r="AU132" s="20" t="s">
        <v>108</v>
      </c>
      <c r="AY132" s="20" t="s">
        <v>151</v>
      </c>
      <c r="BE132" s="107">
        <f>IF(U132="základní",N132,0)</f>
        <v>0</v>
      </c>
      <c r="BF132" s="107">
        <f>IF(U132="snížená",N132,0)</f>
        <v>0</v>
      </c>
      <c r="BG132" s="107">
        <f>IF(U132="zákl. přenesená",N132,0)</f>
        <v>0</v>
      </c>
      <c r="BH132" s="107">
        <f>IF(U132="sníž. přenesená",N132,0)</f>
        <v>0</v>
      </c>
      <c r="BI132" s="107">
        <f>IF(U132="nulová",N132,0)</f>
        <v>0</v>
      </c>
      <c r="BJ132" s="20" t="s">
        <v>86</v>
      </c>
      <c r="BK132" s="107">
        <f>ROUND(L132*K132,2)</f>
        <v>0</v>
      </c>
      <c r="BL132" s="20" t="s">
        <v>156</v>
      </c>
      <c r="BM132" s="20" t="s">
        <v>169</v>
      </c>
    </row>
    <row r="133" spans="2:65" s="10" customFormat="1" ht="14.4" customHeight="1">
      <c r="B133" s="169"/>
      <c r="C133" s="170"/>
      <c r="D133" s="170"/>
      <c r="E133" s="171" t="s">
        <v>5</v>
      </c>
      <c r="F133" s="257" t="s">
        <v>170</v>
      </c>
      <c r="G133" s="258"/>
      <c r="H133" s="258"/>
      <c r="I133" s="258"/>
      <c r="J133" s="170"/>
      <c r="K133" s="172">
        <v>406.63</v>
      </c>
      <c r="L133" s="170"/>
      <c r="M133" s="170"/>
      <c r="N133" s="170"/>
      <c r="O133" s="170"/>
      <c r="P133" s="170"/>
      <c r="Q133" s="170"/>
      <c r="R133" s="173"/>
      <c r="T133" s="174"/>
      <c r="U133" s="170"/>
      <c r="V133" s="170"/>
      <c r="W133" s="170"/>
      <c r="X133" s="170"/>
      <c r="Y133" s="170"/>
      <c r="Z133" s="170"/>
      <c r="AA133" s="175"/>
      <c r="AT133" s="176" t="s">
        <v>158</v>
      </c>
      <c r="AU133" s="176" t="s">
        <v>108</v>
      </c>
      <c r="AV133" s="10" t="s">
        <v>108</v>
      </c>
      <c r="AW133" s="10" t="s">
        <v>35</v>
      </c>
      <c r="AX133" s="10" t="s">
        <v>78</v>
      </c>
      <c r="AY133" s="176" t="s">
        <v>151</v>
      </c>
    </row>
    <row r="134" spans="2:65" s="10" customFormat="1" ht="14.4" customHeight="1">
      <c r="B134" s="169"/>
      <c r="C134" s="170"/>
      <c r="D134" s="170"/>
      <c r="E134" s="171" t="s">
        <v>5</v>
      </c>
      <c r="F134" s="253" t="s">
        <v>171</v>
      </c>
      <c r="G134" s="254"/>
      <c r="H134" s="254"/>
      <c r="I134" s="254"/>
      <c r="J134" s="170"/>
      <c r="K134" s="172">
        <v>13.75</v>
      </c>
      <c r="L134" s="170"/>
      <c r="M134" s="170"/>
      <c r="N134" s="170"/>
      <c r="O134" s="170"/>
      <c r="P134" s="170"/>
      <c r="Q134" s="170"/>
      <c r="R134" s="173"/>
      <c r="T134" s="174"/>
      <c r="U134" s="170"/>
      <c r="V134" s="170"/>
      <c r="W134" s="170"/>
      <c r="X134" s="170"/>
      <c r="Y134" s="170"/>
      <c r="Z134" s="170"/>
      <c r="AA134" s="175"/>
      <c r="AT134" s="176" t="s">
        <v>158</v>
      </c>
      <c r="AU134" s="176" t="s">
        <v>108</v>
      </c>
      <c r="AV134" s="10" t="s">
        <v>108</v>
      </c>
      <c r="AW134" s="10" t="s">
        <v>35</v>
      </c>
      <c r="AX134" s="10" t="s">
        <v>78</v>
      </c>
      <c r="AY134" s="176" t="s">
        <v>151</v>
      </c>
    </row>
    <row r="135" spans="2:65" s="10" customFormat="1" ht="14.4" customHeight="1">
      <c r="B135" s="169"/>
      <c r="C135" s="170"/>
      <c r="D135" s="170"/>
      <c r="E135" s="171" t="s">
        <v>5</v>
      </c>
      <c r="F135" s="253" t="s">
        <v>172</v>
      </c>
      <c r="G135" s="254"/>
      <c r="H135" s="254"/>
      <c r="I135" s="254"/>
      <c r="J135" s="170"/>
      <c r="K135" s="172">
        <v>28.62</v>
      </c>
      <c r="L135" s="170"/>
      <c r="M135" s="170"/>
      <c r="N135" s="170"/>
      <c r="O135" s="170"/>
      <c r="P135" s="170"/>
      <c r="Q135" s="170"/>
      <c r="R135" s="173"/>
      <c r="T135" s="174"/>
      <c r="U135" s="170"/>
      <c r="V135" s="170"/>
      <c r="W135" s="170"/>
      <c r="X135" s="170"/>
      <c r="Y135" s="170"/>
      <c r="Z135" s="170"/>
      <c r="AA135" s="175"/>
      <c r="AT135" s="176" t="s">
        <v>158</v>
      </c>
      <c r="AU135" s="176" t="s">
        <v>108</v>
      </c>
      <c r="AV135" s="10" t="s">
        <v>108</v>
      </c>
      <c r="AW135" s="10" t="s">
        <v>35</v>
      </c>
      <c r="AX135" s="10" t="s">
        <v>78</v>
      </c>
      <c r="AY135" s="176" t="s">
        <v>151</v>
      </c>
    </row>
    <row r="136" spans="2:65" s="11" customFormat="1" ht="14.4" customHeight="1">
      <c r="B136" s="177"/>
      <c r="C136" s="178"/>
      <c r="D136" s="178"/>
      <c r="E136" s="179" t="s">
        <v>5</v>
      </c>
      <c r="F136" s="239" t="s">
        <v>159</v>
      </c>
      <c r="G136" s="240"/>
      <c r="H136" s="240"/>
      <c r="I136" s="240"/>
      <c r="J136" s="178"/>
      <c r="K136" s="180">
        <v>449</v>
      </c>
      <c r="L136" s="178"/>
      <c r="M136" s="178"/>
      <c r="N136" s="178"/>
      <c r="O136" s="178"/>
      <c r="P136" s="178"/>
      <c r="Q136" s="178"/>
      <c r="R136" s="181"/>
      <c r="T136" s="182"/>
      <c r="U136" s="178"/>
      <c r="V136" s="178"/>
      <c r="W136" s="178"/>
      <c r="X136" s="178"/>
      <c r="Y136" s="178"/>
      <c r="Z136" s="178"/>
      <c r="AA136" s="183"/>
      <c r="AT136" s="184" t="s">
        <v>158</v>
      </c>
      <c r="AU136" s="184" t="s">
        <v>108</v>
      </c>
      <c r="AV136" s="11" t="s">
        <v>156</v>
      </c>
      <c r="AW136" s="11" t="s">
        <v>35</v>
      </c>
      <c r="AX136" s="11" t="s">
        <v>86</v>
      </c>
      <c r="AY136" s="184" t="s">
        <v>151</v>
      </c>
    </row>
    <row r="137" spans="2:65" s="1" customFormat="1" ht="22.8" customHeight="1">
      <c r="B137" s="133"/>
      <c r="C137" s="162" t="s">
        <v>156</v>
      </c>
      <c r="D137" s="162" t="s">
        <v>152</v>
      </c>
      <c r="E137" s="163" t="s">
        <v>173</v>
      </c>
      <c r="F137" s="255" t="s">
        <v>174</v>
      </c>
      <c r="G137" s="255"/>
      <c r="H137" s="255"/>
      <c r="I137" s="255"/>
      <c r="J137" s="164" t="s">
        <v>168</v>
      </c>
      <c r="K137" s="165">
        <v>1.7729999999999999</v>
      </c>
      <c r="L137" s="256">
        <v>0</v>
      </c>
      <c r="M137" s="256"/>
      <c r="N137" s="244">
        <f>ROUND(L137*K137,2)</f>
        <v>0</v>
      </c>
      <c r="O137" s="244"/>
      <c r="P137" s="244"/>
      <c r="Q137" s="244"/>
      <c r="R137" s="136"/>
      <c r="T137" s="166" t="s">
        <v>5</v>
      </c>
      <c r="U137" s="45" t="s">
        <v>43</v>
      </c>
      <c r="V137" s="37"/>
      <c r="W137" s="167">
        <f>V137*K137</f>
        <v>0</v>
      </c>
      <c r="X137" s="167">
        <v>0</v>
      </c>
      <c r="Y137" s="167">
        <f>X137*K137</f>
        <v>0</v>
      </c>
      <c r="Z137" s="167">
        <v>7.5999999999999998E-2</v>
      </c>
      <c r="AA137" s="168">
        <f>Z137*K137</f>
        <v>0.13474799999999998</v>
      </c>
      <c r="AR137" s="20" t="s">
        <v>156</v>
      </c>
      <c r="AT137" s="20" t="s">
        <v>152</v>
      </c>
      <c r="AU137" s="20" t="s">
        <v>108</v>
      </c>
      <c r="AY137" s="20" t="s">
        <v>151</v>
      </c>
      <c r="BE137" s="107">
        <f>IF(U137="základní",N137,0)</f>
        <v>0</v>
      </c>
      <c r="BF137" s="107">
        <f>IF(U137="snížená",N137,0)</f>
        <v>0</v>
      </c>
      <c r="BG137" s="107">
        <f>IF(U137="zákl. přenesená",N137,0)</f>
        <v>0</v>
      </c>
      <c r="BH137" s="107">
        <f>IF(U137="sníž. přenesená",N137,0)</f>
        <v>0</v>
      </c>
      <c r="BI137" s="107">
        <f>IF(U137="nulová",N137,0)</f>
        <v>0</v>
      </c>
      <c r="BJ137" s="20" t="s">
        <v>86</v>
      </c>
      <c r="BK137" s="107">
        <f>ROUND(L137*K137,2)</f>
        <v>0</v>
      </c>
      <c r="BL137" s="20" t="s">
        <v>156</v>
      </c>
      <c r="BM137" s="20" t="s">
        <v>175</v>
      </c>
    </row>
    <row r="138" spans="2:65" s="10" customFormat="1" ht="14.4" customHeight="1">
      <c r="B138" s="169"/>
      <c r="C138" s="170"/>
      <c r="D138" s="170"/>
      <c r="E138" s="171" t="s">
        <v>5</v>
      </c>
      <c r="F138" s="257" t="s">
        <v>176</v>
      </c>
      <c r="G138" s="258"/>
      <c r="H138" s="258"/>
      <c r="I138" s="258"/>
      <c r="J138" s="170"/>
      <c r="K138" s="172">
        <v>1.7729999999999999</v>
      </c>
      <c r="L138" s="170"/>
      <c r="M138" s="170"/>
      <c r="N138" s="170"/>
      <c r="O138" s="170"/>
      <c r="P138" s="170"/>
      <c r="Q138" s="170"/>
      <c r="R138" s="173"/>
      <c r="T138" s="174"/>
      <c r="U138" s="170"/>
      <c r="V138" s="170"/>
      <c r="W138" s="170"/>
      <c r="X138" s="170"/>
      <c r="Y138" s="170"/>
      <c r="Z138" s="170"/>
      <c r="AA138" s="175"/>
      <c r="AT138" s="176" t="s">
        <v>158</v>
      </c>
      <c r="AU138" s="176" t="s">
        <v>108</v>
      </c>
      <c r="AV138" s="10" t="s">
        <v>108</v>
      </c>
      <c r="AW138" s="10" t="s">
        <v>35</v>
      </c>
      <c r="AX138" s="10" t="s">
        <v>78</v>
      </c>
      <c r="AY138" s="176" t="s">
        <v>151</v>
      </c>
    </row>
    <row r="139" spans="2:65" s="11" customFormat="1" ht="14.4" customHeight="1">
      <c r="B139" s="177"/>
      <c r="C139" s="178"/>
      <c r="D139" s="178"/>
      <c r="E139" s="179" t="s">
        <v>5</v>
      </c>
      <c r="F139" s="239" t="s">
        <v>159</v>
      </c>
      <c r="G139" s="240"/>
      <c r="H139" s="240"/>
      <c r="I139" s="240"/>
      <c r="J139" s="178"/>
      <c r="K139" s="180">
        <v>1.7729999999999999</v>
      </c>
      <c r="L139" s="178"/>
      <c r="M139" s="178"/>
      <c r="N139" s="178"/>
      <c r="O139" s="178"/>
      <c r="P139" s="178"/>
      <c r="Q139" s="178"/>
      <c r="R139" s="181"/>
      <c r="T139" s="182"/>
      <c r="U139" s="178"/>
      <c r="V139" s="178"/>
      <c r="W139" s="178"/>
      <c r="X139" s="178"/>
      <c r="Y139" s="178"/>
      <c r="Z139" s="178"/>
      <c r="AA139" s="183"/>
      <c r="AT139" s="184" t="s">
        <v>158</v>
      </c>
      <c r="AU139" s="184" t="s">
        <v>108</v>
      </c>
      <c r="AV139" s="11" t="s">
        <v>156</v>
      </c>
      <c r="AW139" s="11" t="s">
        <v>35</v>
      </c>
      <c r="AX139" s="11" t="s">
        <v>86</v>
      </c>
      <c r="AY139" s="184" t="s">
        <v>151</v>
      </c>
    </row>
    <row r="140" spans="2:65" s="1" customFormat="1" ht="34.200000000000003" customHeight="1">
      <c r="B140" s="133"/>
      <c r="C140" s="185" t="s">
        <v>177</v>
      </c>
      <c r="D140" s="185" t="s">
        <v>160</v>
      </c>
      <c r="E140" s="186" t="s">
        <v>178</v>
      </c>
      <c r="F140" s="241" t="s">
        <v>179</v>
      </c>
      <c r="G140" s="241"/>
      <c r="H140" s="241"/>
      <c r="I140" s="241"/>
      <c r="J140" s="187" t="s">
        <v>180</v>
      </c>
      <c r="K140" s="188">
        <v>1</v>
      </c>
      <c r="L140" s="242">
        <v>0</v>
      </c>
      <c r="M140" s="242"/>
      <c r="N140" s="243">
        <f t="shared" ref="N140:N148" si="5">ROUND(L140*K140,2)</f>
        <v>0</v>
      </c>
      <c r="O140" s="244"/>
      <c r="P140" s="244"/>
      <c r="Q140" s="244"/>
      <c r="R140" s="136"/>
      <c r="T140" s="166" t="s">
        <v>5</v>
      </c>
      <c r="U140" s="45" t="s">
        <v>43</v>
      </c>
      <c r="V140" s="37"/>
      <c r="W140" s="167">
        <f t="shared" ref="W140:W148" si="6">V140*K140</f>
        <v>0</v>
      </c>
      <c r="X140" s="167">
        <v>0</v>
      </c>
      <c r="Y140" s="167">
        <f t="shared" ref="Y140:Y148" si="7">X140*K140</f>
        <v>0</v>
      </c>
      <c r="Z140" s="167">
        <v>0</v>
      </c>
      <c r="AA140" s="168">
        <f t="shared" ref="AA140:AA148" si="8">Z140*K140</f>
        <v>0</v>
      </c>
      <c r="AR140" s="20" t="s">
        <v>163</v>
      </c>
      <c r="AT140" s="20" t="s">
        <v>160</v>
      </c>
      <c r="AU140" s="20" t="s">
        <v>108</v>
      </c>
      <c r="AY140" s="20" t="s">
        <v>151</v>
      </c>
      <c r="BE140" s="107">
        <f t="shared" ref="BE140:BE148" si="9">IF(U140="základní",N140,0)</f>
        <v>0</v>
      </c>
      <c r="BF140" s="107">
        <f t="shared" ref="BF140:BF148" si="10">IF(U140="snížená",N140,0)</f>
        <v>0</v>
      </c>
      <c r="BG140" s="107">
        <f t="shared" ref="BG140:BG148" si="11">IF(U140="zákl. přenesená",N140,0)</f>
        <v>0</v>
      </c>
      <c r="BH140" s="107">
        <f t="shared" ref="BH140:BH148" si="12">IF(U140="sníž. přenesená",N140,0)</f>
        <v>0</v>
      </c>
      <c r="BI140" s="107">
        <f t="shared" ref="BI140:BI148" si="13">IF(U140="nulová",N140,0)</f>
        <v>0</v>
      </c>
      <c r="BJ140" s="20" t="s">
        <v>86</v>
      </c>
      <c r="BK140" s="107">
        <f t="shared" ref="BK140:BK148" si="14">ROUND(L140*K140,2)</f>
        <v>0</v>
      </c>
      <c r="BL140" s="20" t="s">
        <v>156</v>
      </c>
      <c r="BM140" s="20" t="s">
        <v>181</v>
      </c>
    </row>
    <row r="141" spans="2:65" s="1" customFormat="1" ht="45.6" customHeight="1">
      <c r="B141" s="133"/>
      <c r="C141" s="185" t="s">
        <v>182</v>
      </c>
      <c r="D141" s="185" t="s">
        <v>160</v>
      </c>
      <c r="E141" s="186" t="s">
        <v>183</v>
      </c>
      <c r="F141" s="241" t="s">
        <v>184</v>
      </c>
      <c r="G141" s="241"/>
      <c r="H141" s="241"/>
      <c r="I141" s="241"/>
      <c r="J141" s="187" t="s">
        <v>180</v>
      </c>
      <c r="K141" s="188">
        <v>1</v>
      </c>
      <c r="L141" s="242">
        <v>0</v>
      </c>
      <c r="M141" s="242"/>
      <c r="N141" s="243">
        <f t="shared" si="5"/>
        <v>0</v>
      </c>
      <c r="O141" s="244"/>
      <c r="P141" s="244"/>
      <c r="Q141" s="244"/>
      <c r="R141" s="136"/>
      <c r="T141" s="166" t="s">
        <v>5</v>
      </c>
      <c r="U141" s="45" t="s">
        <v>43</v>
      </c>
      <c r="V141" s="37"/>
      <c r="W141" s="167">
        <f t="shared" si="6"/>
        <v>0</v>
      </c>
      <c r="X141" s="167">
        <v>0</v>
      </c>
      <c r="Y141" s="167">
        <f t="shared" si="7"/>
        <v>0</v>
      </c>
      <c r="Z141" s="167">
        <v>0</v>
      </c>
      <c r="AA141" s="168">
        <f t="shared" si="8"/>
        <v>0</v>
      </c>
      <c r="AR141" s="20" t="s">
        <v>163</v>
      </c>
      <c r="AT141" s="20" t="s">
        <v>160</v>
      </c>
      <c r="AU141" s="20" t="s">
        <v>108</v>
      </c>
      <c r="AY141" s="20" t="s">
        <v>151</v>
      </c>
      <c r="BE141" s="107">
        <f t="shared" si="9"/>
        <v>0</v>
      </c>
      <c r="BF141" s="107">
        <f t="shared" si="10"/>
        <v>0</v>
      </c>
      <c r="BG141" s="107">
        <f t="shared" si="11"/>
        <v>0</v>
      </c>
      <c r="BH141" s="107">
        <f t="shared" si="12"/>
        <v>0</v>
      </c>
      <c r="BI141" s="107">
        <f t="shared" si="13"/>
        <v>0</v>
      </c>
      <c r="BJ141" s="20" t="s">
        <v>86</v>
      </c>
      <c r="BK141" s="107">
        <f t="shared" si="14"/>
        <v>0</v>
      </c>
      <c r="BL141" s="20" t="s">
        <v>156</v>
      </c>
      <c r="BM141" s="20" t="s">
        <v>185</v>
      </c>
    </row>
    <row r="142" spans="2:65" s="1" customFormat="1" ht="22.8" customHeight="1">
      <c r="B142" s="133"/>
      <c r="C142" s="185" t="s">
        <v>186</v>
      </c>
      <c r="D142" s="185" t="s">
        <v>160</v>
      </c>
      <c r="E142" s="186" t="s">
        <v>187</v>
      </c>
      <c r="F142" s="241" t="s">
        <v>188</v>
      </c>
      <c r="G142" s="241"/>
      <c r="H142" s="241"/>
      <c r="I142" s="241"/>
      <c r="J142" s="187" t="s">
        <v>180</v>
      </c>
      <c r="K142" s="188">
        <v>1</v>
      </c>
      <c r="L142" s="242">
        <v>0</v>
      </c>
      <c r="M142" s="242"/>
      <c r="N142" s="243">
        <f t="shared" si="5"/>
        <v>0</v>
      </c>
      <c r="O142" s="244"/>
      <c r="P142" s="244"/>
      <c r="Q142" s="244"/>
      <c r="R142" s="136"/>
      <c r="T142" s="166" t="s">
        <v>5</v>
      </c>
      <c r="U142" s="45" t="s">
        <v>43</v>
      </c>
      <c r="V142" s="37"/>
      <c r="W142" s="167">
        <f t="shared" si="6"/>
        <v>0</v>
      </c>
      <c r="X142" s="167">
        <v>0</v>
      </c>
      <c r="Y142" s="167">
        <f t="shared" si="7"/>
        <v>0</v>
      </c>
      <c r="Z142" s="167">
        <v>0</v>
      </c>
      <c r="AA142" s="168">
        <f t="shared" si="8"/>
        <v>0</v>
      </c>
      <c r="AR142" s="20" t="s">
        <v>163</v>
      </c>
      <c r="AT142" s="20" t="s">
        <v>160</v>
      </c>
      <c r="AU142" s="20" t="s">
        <v>108</v>
      </c>
      <c r="AY142" s="20" t="s">
        <v>151</v>
      </c>
      <c r="BE142" s="107">
        <f t="shared" si="9"/>
        <v>0</v>
      </c>
      <c r="BF142" s="107">
        <f t="shared" si="10"/>
        <v>0</v>
      </c>
      <c r="BG142" s="107">
        <f t="shared" si="11"/>
        <v>0</v>
      </c>
      <c r="BH142" s="107">
        <f t="shared" si="12"/>
        <v>0</v>
      </c>
      <c r="BI142" s="107">
        <f t="shared" si="13"/>
        <v>0</v>
      </c>
      <c r="BJ142" s="20" t="s">
        <v>86</v>
      </c>
      <c r="BK142" s="107">
        <f t="shared" si="14"/>
        <v>0</v>
      </c>
      <c r="BL142" s="20" t="s">
        <v>156</v>
      </c>
      <c r="BM142" s="20" t="s">
        <v>189</v>
      </c>
    </row>
    <row r="143" spans="2:65" s="1" customFormat="1" ht="34.200000000000003" customHeight="1">
      <c r="B143" s="133"/>
      <c r="C143" s="185" t="s">
        <v>163</v>
      </c>
      <c r="D143" s="185" t="s">
        <v>160</v>
      </c>
      <c r="E143" s="186" t="s">
        <v>190</v>
      </c>
      <c r="F143" s="241" t="s">
        <v>191</v>
      </c>
      <c r="G143" s="241"/>
      <c r="H143" s="241"/>
      <c r="I143" s="241"/>
      <c r="J143" s="187" t="s">
        <v>180</v>
      </c>
      <c r="K143" s="188">
        <v>1</v>
      </c>
      <c r="L143" s="242">
        <v>0</v>
      </c>
      <c r="M143" s="242"/>
      <c r="N143" s="243">
        <f t="shared" si="5"/>
        <v>0</v>
      </c>
      <c r="O143" s="244"/>
      <c r="P143" s="244"/>
      <c r="Q143" s="244"/>
      <c r="R143" s="136"/>
      <c r="T143" s="166" t="s">
        <v>5</v>
      </c>
      <c r="U143" s="45" t="s">
        <v>43</v>
      </c>
      <c r="V143" s="37"/>
      <c r="W143" s="167">
        <f t="shared" si="6"/>
        <v>0</v>
      </c>
      <c r="X143" s="167">
        <v>0</v>
      </c>
      <c r="Y143" s="167">
        <f t="shared" si="7"/>
        <v>0</v>
      </c>
      <c r="Z143" s="167">
        <v>0</v>
      </c>
      <c r="AA143" s="168">
        <f t="shared" si="8"/>
        <v>0</v>
      </c>
      <c r="AR143" s="20" t="s">
        <v>163</v>
      </c>
      <c r="AT143" s="20" t="s">
        <v>160</v>
      </c>
      <c r="AU143" s="20" t="s">
        <v>108</v>
      </c>
      <c r="AY143" s="20" t="s">
        <v>151</v>
      </c>
      <c r="BE143" s="107">
        <f t="shared" si="9"/>
        <v>0</v>
      </c>
      <c r="BF143" s="107">
        <f t="shared" si="10"/>
        <v>0</v>
      </c>
      <c r="BG143" s="107">
        <f t="shared" si="11"/>
        <v>0</v>
      </c>
      <c r="BH143" s="107">
        <f t="shared" si="12"/>
        <v>0</v>
      </c>
      <c r="BI143" s="107">
        <f t="shared" si="13"/>
        <v>0</v>
      </c>
      <c r="BJ143" s="20" t="s">
        <v>86</v>
      </c>
      <c r="BK143" s="107">
        <f t="shared" si="14"/>
        <v>0</v>
      </c>
      <c r="BL143" s="20" t="s">
        <v>156</v>
      </c>
      <c r="BM143" s="20" t="s">
        <v>192</v>
      </c>
    </row>
    <row r="144" spans="2:65" s="1" customFormat="1" ht="22.8" customHeight="1">
      <c r="B144" s="133"/>
      <c r="C144" s="185" t="s">
        <v>193</v>
      </c>
      <c r="D144" s="185" t="s">
        <v>160</v>
      </c>
      <c r="E144" s="186" t="s">
        <v>194</v>
      </c>
      <c r="F144" s="241" t="s">
        <v>195</v>
      </c>
      <c r="G144" s="241"/>
      <c r="H144" s="241"/>
      <c r="I144" s="241"/>
      <c r="J144" s="187" t="s">
        <v>180</v>
      </c>
      <c r="K144" s="188">
        <v>1</v>
      </c>
      <c r="L144" s="242">
        <v>0</v>
      </c>
      <c r="M144" s="242"/>
      <c r="N144" s="243">
        <f t="shared" si="5"/>
        <v>0</v>
      </c>
      <c r="O144" s="244"/>
      <c r="P144" s="244"/>
      <c r="Q144" s="244"/>
      <c r="R144" s="136"/>
      <c r="T144" s="166" t="s">
        <v>5</v>
      </c>
      <c r="U144" s="45" t="s">
        <v>43</v>
      </c>
      <c r="V144" s="37"/>
      <c r="W144" s="167">
        <f t="shared" si="6"/>
        <v>0</v>
      </c>
      <c r="X144" s="167">
        <v>0</v>
      </c>
      <c r="Y144" s="167">
        <f t="shared" si="7"/>
        <v>0</v>
      </c>
      <c r="Z144" s="167">
        <v>0</v>
      </c>
      <c r="AA144" s="168">
        <f t="shared" si="8"/>
        <v>0</v>
      </c>
      <c r="AR144" s="20" t="s">
        <v>163</v>
      </c>
      <c r="AT144" s="20" t="s">
        <v>160</v>
      </c>
      <c r="AU144" s="20" t="s">
        <v>108</v>
      </c>
      <c r="AY144" s="20" t="s">
        <v>151</v>
      </c>
      <c r="BE144" s="107">
        <f t="shared" si="9"/>
        <v>0</v>
      </c>
      <c r="BF144" s="107">
        <f t="shared" si="10"/>
        <v>0</v>
      </c>
      <c r="BG144" s="107">
        <f t="shared" si="11"/>
        <v>0</v>
      </c>
      <c r="BH144" s="107">
        <f t="shared" si="12"/>
        <v>0</v>
      </c>
      <c r="BI144" s="107">
        <f t="shared" si="13"/>
        <v>0</v>
      </c>
      <c r="BJ144" s="20" t="s">
        <v>86</v>
      </c>
      <c r="BK144" s="107">
        <f t="shared" si="14"/>
        <v>0</v>
      </c>
      <c r="BL144" s="20" t="s">
        <v>156</v>
      </c>
      <c r="BM144" s="20" t="s">
        <v>196</v>
      </c>
    </row>
    <row r="145" spans="2:65" s="1" customFormat="1" ht="22.8" customHeight="1">
      <c r="B145" s="133"/>
      <c r="C145" s="185" t="s">
        <v>197</v>
      </c>
      <c r="D145" s="185" t="s">
        <v>160</v>
      </c>
      <c r="E145" s="186" t="s">
        <v>198</v>
      </c>
      <c r="F145" s="241" t="s">
        <v>199</v>
      </c>
      <c r="G145" s="241"/>
      <c r="H145" s="241"/>
      <c r="I145" s="241"/>
      <c r="J145" s="187" t="s">
        <v>180</v>
      </c>
      <c r="K145" s="188">
        <v>1</v>
      </c>
      <c r="L145" s="242">
        <v>0</v>
      </c>
      <c r="M145" s="242"/>
      <c r="N145" s="243">
        <f t="shared" si="5"/>
        <v>0</v>
      </c>
      <c r="O145" s="244"/>
      <c r="P145" s="244"/>
      <c r="Q145" s="244"/>
      <c r="R145" s="136"/>
      <c r="T145" s="166" t="s">
        <v>5</v>
      </c>
      <c r="U145" s="45" t="s">
        <v>43</v>
      </c>
      <c r="V145" s="37"/>
      <c r="W145" s="167">
        <f t="shared" si="6"/>
        <v>0</v>
      </c>
      <c r="X145" s="167">
        <v>0</v>
      </c>
      <c r="Y145" s="167">
        <f t="shared" si="7"/>
        <v>0</v>
      </c>
      <c r="Z145" s="167">
        <v>0</v>
      </c>
      <c r="AA145" s="168">
        <f t="shared" si="8"/>
        <v>0</v>
      </c>
      <c r="AR145" s="20" t="s">
        <v>163</v>
      </c>
      <c r="AT145" s="20" t="s">
        <v>160</v>
      </c>
      <c r="AU145" s="20" t="s">
        <v>108</v>
      </c>
      <c r="AY145" s="20" t="s">
        <v>151</v>
      </c>
      <c r="BE145" s="107">
        <f t="shared" si="9"/>
        <v>0</v>
      </c>
      <c r="BF145" s="107">
        <f t="shared" si="10"/>
        <v>0</v>
      </c>
      <c r="BG145" s="107">
        <f t="shared" si="11"/>
        <v>0</v>
      </c>
      <c r="BH145" s="107">
        <f t="shared" si="12"/>
        <v>0</v>
      </c>
      <c r="BI145" s="107">
        <f t="shared" si="13"/>
        <v>0</v>
      </c>
      <c r="BJ145" s="20" t="s">
        <v>86</v>
      </c>
      <c r="BK145" s="107">
        <f t="shared" si="14"/>
        <v>0</v>
      </c>
      <c r="BL145" s="20" t="s">
        <v>156</v>
      </c>
      <c r="BM145" s="20" t="s">
        <v>200</v>
      </c>
    </row>
    <row r="146" spans="2:65" s="1" customFormat="1" ht="22.8" customHeight="1">
      <c r="B146" s="133"/>
      <c r="C146" s="185" t="s">
        <v>201</v>
      </c>
      <c r="D146" s="185" t="s">
        <v>160</v>
      </c>
      <c r="E146" s="186" t="s">
        <v>202</v>
      </c>
      <c r="F146" s="241" t="s">
        <v>203</v>
      </c>
      <c r="G146" s="241"/>
      <c r="H146" s="241"/>
      <c r="I146" s="241"/>
      <c r="J146" s="187" t="s">
        <v>180</v>
      </c>
      <c r="K146" s="188">
        <v>1</v>
      </c>
      <c r="L146" s="242">
        <v>0</v>
      </c>
      <c r="M146" s="242"/>
      <c r="N146" s="243">
        <f t="shared" si="5"/>
        <v>0</v>
      </c>
      <c r="O146" s="244"/>
      <c r="P146" s="244"/>
      <c r="Q146" s="244"/>
      <c r="R146" s="136"/>
      <c r="T146" s="166" t="s">
        <v>5</v>
      </c>
      <c r="U146" s="45" t="s">
        <v>43</v>
      </c>
      <c r="V146" s="37"/>
      <c r="W146" s="167">
        <f t="shared" si="6"/>
        <v>0</v>
      </c>
      <c r="X146" s="167">
        <v>0</v>
      </c>
      <c r="Y146" s="167">
        <f t="shared" si="7"/>
        <v>0</v>
      </c>
      <c r="Z146" s="167">
        <v>0</v>
      </c>
      <c r="AA146" s="168">
        <f t="shared" si="8"/>
        <v>0</v>
      </c>
      <c r="AR146" s="20" t="s">
        <v>163</v>
      </c>
      <c r="AT146" s="20" t="s">
        <v>160</v>
      </c>
      <c r="AU146" s="20" t="s">
        <v>108</v>
      </c>
      <c r="AY146" s="20" t="s">
        <v>151</v>
      </c>
      <c r="BE146" s="107">
        <f t="shared" si="9"/>
        <v>0</v>
      </c>
      <c r="BF146" s="107">
        <f t="shared" si="10"/>
        <v>0</v>
      </c>
      <c r="BG146" s="107">
        <f t="shared" si="11"/>
        <v>0</v>
      </c>
      <c r="BH146" s="107">
        <f t="shared" si="12"/>
        <v>0</v>
      </c>
      <c r="BI146" s="107">
        <f t="shared" si="13"/>
        <v>0</v>
      </c>
      <c r="BJ146" s="20" t="s">
        <v>86</v>
      </c>
      <c r="BK146" s="107">
        <f t="shared" si="14"/>
        <v>0</v>
      </c>
      <c r="BL146" s="20" t="s">
        <v>156</v>
      </c>
      <c r="BM146" s="20" t="s">
        <v>204</v>
      </c>
    </row>
    <row r="147" spans="2:65" s="1" customFormat="1" ht="45.6" customHeight="1">
      <c r="B147" s="133"/>
      <c r="C147" s="185" t="s">
        <v>205</v>
      </c>
      <c r="D147" s="185" t="s">
        <v>160</v>
      </c>
      <c r="E147" s="186" t="s">
        <v>206</v>
      </c>
      <c r="F147" s="241" t="s">
        <v>207</v>
      </c>
      <c r="G147" s="241"/>
      <c r="H147" s="241"/>
      <c r="I147" s="241"/>
      <c r="J147" s="187" t="s">
        <v>180</v>
      </c>
      <c r="K147" s="188">
        <v>1</v>
      </c>
      <c r="L147" s="242">
        <v>0</v>
      </c>
      <c r="M147" s="242"/>
      <c r="N147" s="243">
        <f t="shared" si="5"/>
        <v>0</v>
      </c>
      <c r="O147" s="244"/>
      <c r="P147" s="244"/>
      <c r="Q147" s="244"/>
      <c r="R147" s="136"/>
      <c r="T147" s="166" t="s">
        <v>5</v>
      </c>
      <c r="U147" s="45" t="s">
        <v>43</v>
      </c>
      <c r="V147" s="37"/>
      <c r="W147" s="167">
        <f t="shared" si="6"/>
        <v>0</v>
      </c>
      <c r="X147" s="167">
        <v>0</v>
      </c>
      <c r="Y147" s="167">
        <f t="shared" si="7"/>
        <v>0</v>
      </c>
      <c r="Z147" s="167">
        <v>0</v>
      </c>
      <c r="AA147" s="168">
        <f t="shared" si="8"/>
        <v>0</v>
      </c>
      <c r="AR147" s="20" t="s">
        <v>163</v>
      </c>
      <c r="AT147" s="20" t="s">
        <v>160</v>
      </c>
      <c r="AU147" s="20" t="s">
        <v>108</v>
      </c>
      <c r="AY147" s="20" t="s">
        <v>151</v>
      </c>
      <c r="BE147" s="107">
        <f t="shared" si="9"/>
        <v>0</v>
      </c>
      <c r="BF147" s="107">
        <f t="shared" si="10"/>
        <v>0</v>
      </c>
      <c r="BG147" s="107">
        <f t="shared" si="11"/>
        <v>0</v>
      </c>
      <c r="BH147" s="107">
        <f t="shared" si="12"/>
        <v>0</v>
      </c>
      <c r="BI147" s="107">
        <f t="shared" si="13"/>
        <v>0</v>
      </c>
      <c r="BJ147" s="20" t="s">
        <v>86</v>
      </c>
      <c r="BK147" s="107">
        <f t="shared" si="14"/>
        <v>0</v>
      </c>
      <c r="BL147" s="20" t="s">
        <v>156</v>
      </c>
      <c r="BM147" s="20" t="s">
        <v>208</v>
      </c>
    </row>
    <row r="148" spans="2:65" s="1" customFormat="1" ht="34.200000000000003" customHeight="1">
      <c r="B148" s="133"/>
      <c r="C148" s="185" t="s">
        <v>209</v>
      </c>
      <c r="D148" s="185" t="s">
        <v>160</v>
      </c>
      <c r="E148" s="186" t="s">
        <v>210</v>
      </c>
      <c r="F148" s="241" t="s">
        <v>211</v>
      </c>
      <c r="G148" s="241"/>
      <c r="H148" s="241"/>
      <c r="I148" s="241"/>
      <c r="J148" s="187" t="s">
        <v>180</v>
      </c>
      <c r="K148" s="188">
        <v>1</v>
      </c>
      <c r="L148" s="242">
        <v>0</v>
      </c>
      <c r="M148" s="242"/>
      <c r="N148" s="243">
        <f t="shared" si="5"/>
        <v>0</v>
      </c>
      <c r="O148" s="244"/>
      <c r="P148" s="244"/>
      <c r="Q148" s="244"/>
      <c r="R148" s="136"/>
      <c r="T148" s="166" t="s">
        <v>5</v>
      </c>
      <c r="U148" s="45" t="s">
        <v>43</v>
      </c>
      <c r="V148" s="37"/>
      <c r="W148" s="167">
        <f t="shared" si="6"/>
        <v>0</v>
      </c>
      <c r="X148" s="167">
        <v>0</v>
      </c>
      <c r="Y148" s="167">
        <f t="shared" si="7"/>
        <v>0</v>
      </c>
      <c r="Z148" s="167">
        <v>0</v>
      </c>
      <c r="AA148" s="168">
        <f t="shared" si="8"/>
        <v>0</v>
      </c>
      <c r="AR148" s="20" t="s">
        <v>163</v>
      </c>
      <c r="AT148" s="20" t="s">
        <v>160</v>
      </c>
      <c r="AU148" s="20" t="s">
        <v>108</v>
      </c>
      <c r="AY148" s="20" t="s">
        <v>151</v>
      </c>
      <c r="BE148" s="107">
        <f t="shared" si="9"/>
        <v>0</v>
      </c>
      <c r="BF148" s="107">
        <f t="shared" si="10"/>
        <v>0</v>
      </c>
      <c r="BG148" s="107">
        <f t="shared" si="11"/>
        <v>0</v>
      </c>
      <c r="BH148" s="107">
        <f t="shared" si="12"/>
        <v>0</v>
      </c>
      <c r="BI148" s="107">
        <f t="shared" si="13"/>
        <v>0</v>
      </c>
      <c r="BJ148" s="20" t="s">
        <v>86</v>
      </c>
      <c r="BK148" s="107">
        <f t="shared" si="14"/>
        <v>0</v>
      </c>
      <c r="BL148" s="20" t="s">
        <v>156</v>
      </c>
      <c r="BM148" s="20" t="s">
        <v>212</v>
      </c>
    </row>
    <row r="149" spans="2:65" s="9" customFormat="1" ht="29.85" customHeight="1">
      <c r="B149" s="151"/>
      <c r="C149" s="152"/>
      <c r="D149" s="161" t="s">
        <v>122</v>
      </c>
      <c r="E149" s="161"/>
      <c r="F149" s="161"/>
      <c r="G149" s="161"/>
      <c r="H149" s="161"/>
      <c r="I149" s="161"/>
      <c r="J149" s="161"/>
      <c r="K149" s="161"/>
      <c r="L149" s="161"/>
      <c r="M149" s="161"/>
      <c r="N149" s="251">
        <f>BK149</f>
        <v>0</v>
      </c>
      <c r="O149" s="252"/>
      <c r="P149" s="252"/>
      <c r="Q149" s="252"/>
      <c r="R149" s="154"/>
      <c r="T149" s="155"/>
      <c r="U149" s="152"/>
      <c r="V149" s="152"/>
      <c r="W149" s="156">
        <f>SUM(W150:W155)</f>
        <v>0</v>
      </c>
      <c r="X149" s="152"/>
      <c r="Y149" s="156">
        <f>SUM(Y150:Y155)</f>
        <v>0</v>
      </c>
      <c r="Z149" s="152"/>
      <c r="AA149" s="157">
        <f>SUM(AA150:AA155)</f>
        <v>0</v>
      </c>
      <c r="AR149" s="158" t="s">
        <v>86</v>
      </c>
      <c r="AT149" s="159" t="s">
        <v>77</v>
      </c>
      <c r="AU149" s="159" t="s">
        <v>86</v>
      </c>
      <c r="AY149" s="158" t="s">
        <v>151</v>
      </c>
      <c r="BK149" s="160">
        <f>SUM(BK150:BK155)</f>
        <v>0</v>
      </c>
    </row>
    <row r="150" spans="2:65" s="1" customFormat="1" ht="34.200000000000003" customHeight="1">
      <c r="B150" s="133"/>
      <c r="C150" s="162" t="s">
        <v>213</v>
      </c>
      <c r="D150" s="162" t="s">
        <v>152</v>
      </c>
      <c r="E150" s="163" t="s">
        <v>214</v>
      </c>
      <c r="F150" s="255" t="s">
        <v>215</v>
      </c>
      <c r="G150" s="255"/>
      <c r="H150" s="255"/>
      <c r="I150" s="255"/>
      <c r="J150" s="164" t="s">
        <v>216</v>
      </c>
      <c r="K150" s="165">
        <v>51.472000000000001</v>
      </c>
      <c r="L150" s="256">
        <v>0</v>
      </c>
      <c r="M150" s="256"/>
      <c r="N150" s="244">
        <f>ROUND(L150*K150,2)</f>
        <v>0</v>
      </c>
      <c r="O150" s="244"/>
      <c r="P150" s="244"/>
      <c r="Q150" s="244"/>
      <c r="R150" s="136"/>
      <c r="T150" s="166" t="s">
        <v>5</v>
      </c>
      <c r="U150" s="45" t="s">
        <v>43</v>
      </c>
      <c r="V150" s="37"/>
      <c r="W150" s="167">
        <f>V150*K150</f>
        <v>0</v>
      </c>
      <c r="X150" s="167">
        <v>0</v>
      </c>
      <c r="Y150" s="167">
        <f>X150*K150</f>
        <v>0</v>
      </c>
      <c r="Z150" s="167">
        <v>0</v>
      </c>
      <c r="AA150" s="168">
        <f>Z150*K150</f>
        <v>0</v>
      </c>
      <c r="AR150" s="20" t="s">
        <v>156</v>
      </c>
      <c r="AT150" s="20" t="s">
        <v>152</v>
      </c>
      <c r="AU150" s="20" t="s">
        <v>108</v>
      </c>
      <c r="AY150" s="20" t="s">
        <v>151</v>
      </c>
      <c r="BE150" s="107">
        <f>IF(U150="základní",N150,0)</f>
        <v>0</v>
      </c>
      <c r="BF150" s="107">
        <f>IF(U150="snížená",N150,0)</f>
        <v>0</v>
      </c>
      <c r="BG150" s="107">
        <f>IF(U150="zákl. přenesená",N150,0)</f>
        <v>0</v>
      </c>
      <c r="BH150" s="107">
        <f>IF(U150="sníž. přenesená",N150,0)</f>
        <v>0</v>
      </c>
      <c r="BI150" s="107">
        <f>IF(U150="nulová",N150,0)</f>
        <v>0</v>
      </c>
      <c r="BJ150" s="20" t="s">
        <v>86</v>
      </c>
      <c r="BK150" s="107">
        <f>ROUND(L150*K150,2)</f>
        <v>0</v>
      </c>
      <c r="BL150" s="20" t="s">
        <v>156</v>
      </c>
      <c r="BM150" s="20" t="s">
        <v>217</v>
      </c>
    </row>
    <row r="151" spans="2:65" s="1" customFormat="1" ht="34.200000000000003" customHeight="1">
      <c r="B151" s="133"/>
      <c r="C151" s="162" t="s">
        <v>11</v>
      </c>
      <c r="D151" s="162" t="s">
        <v>152</v>
      </c>
      <c r="E151" s="163" t="s">
        <v>218</v>
      </c>
      <c r="F151" s="255" t="s">
        <v>219</v>
      </c>
      <c r="G151" s="255"/>
      <c r="H151" s="255"/>
      <c r="I151" s="255"/>
      <c r="J151" s="164" t="s">
        <v>216</v>
      </c>
      <c r="K151" s="165">
        <v>51.472000000000001</v>
      </c>
      <c r="L151" s="256">
        <v>0</v>
      </c>
      <c r="M151" s="256"/>
      <c r="N151" s="244">
        <f>ROUND(L151*K151,2)</f>
        <v>0</v>
      </c>
      <c r="O151" s="244"/>
      <c r="P151" s="244"/>
      <c r="Q151" s="244"/>
      <c r="R151" s="136"/>
      <c r="T151" s="166" t="s">
        <v>5</v>
      </c>
      <c r="U151" s="45" t="s">
        <v>43</v>
      </c>
      <c r="V151" s="37"/>
      <c r="W151" s="167">
        <f>V151*K151</f>
        <v>0</v>
      </c>
      <c r="X151" s="167">
        <v>0</v>
      </c>
      <c r="Y151" s="167">
        <f>X151*K151</f>
        <v>0</v>
      </c>
      <c r="Z151" s="167">
        <v>0</v>
      </c>
      <c r="AA151" s="168">
        <f>Z151*K151</f>
        <v>0</v>
      </c>
      <c r="AR151" s="20" t="s">
        <v>156</v>
      </c>
      <c r="AT151" s="20" t="s">
        <v>152</v>
      </c>
      <c r="AU151" s="20" t="s">
        <v>108</v>
      </c>
      <c r="AY151" s="20" t="s">
        <v>151</v>
      </c>
      <c r="BE151" s="107">
        <f>IF(U151="základní",N151,0)</f>
        <v>0</v>
      </c>
      <c r="BF151" s="107">
        <f>IF(U151="snížená",N151,0)</f>
        <v>0</v>
      </c>
      <c r="BG151" s="107">
        <f>IF(U151="zákl. přenesená",N151,0)</f>
        <v>0</v>
      </c>
      <c r="BH151" s="107">
        <f>IF(U151="sníž. přenesená",N151,0)</f>
        <v>0</v>
      </c>
      <c r="BI151" s="107">
        <f>IF(U151="nulová",N151,0)</f>
        <v>0</v>
      </c>
      <c r="BJ151" s="20" t="s">
        <v>86</v>
      </c>
      <c r="BK151" s="107">
        <f>ROUND(L151*K151,2)</f>
        <v>0</v>
      </c>
      <c r="BL151" s="20" t="s">
        <v>156</v>
      </c>
      <c r="BM151" s="20" t="s">
        <v>220</v>
      </c>
    </row>
    <row r="152" spans="2:65" s="1" customFormat="1" ht="34.200000000000003" customHeight="1">
      <c r="B152" s="133"/>
      <c r="C152" s="162" t="s">
        <v>221</v>
      </c>
      <c r="D152" s="162" t="s">
        <v>152</v>
      </c>
      <c r="E152" s="163" t="s">
        <v>222</v>
      </c>
      <c r="F152" s="255" t="s">
        <v>223</v>
      </c>
      <c r="G152" s="255"/>
      <c r="H152" s="255"/>
      <c r="I152" s="255"/>
      <c r="J152" s="164" t="s">
        <v>216</v>
      </c>
      <c r="K152" s="165">
        <v>514.72</v>
      </c>
      <c r="L152" s="256">
        <v>0</v>
      </c>
      <c r="M152" s="256"/>
      <c r="N152" s="244">
        <f>ROUND(L152*K152,2)</f>
        <v>0</v>
      </c>
      <c r="O152" s="244"/>
      <c r="P152" s="244"/>
      <c r="Q152" s="244"/>
      <c r="R152" s="136"/>
      <c r="T152" s="166" t="s">
        <v>5</v>
      </c>
      <c r="U152" s="45" t="s">
        <v>43</v>
      </c>
      <c r="V152" s="37"/>
      <c r="W152" s="167">
        <f>V152*K152</f>
        <v>0</v>
      </c>
      <c r="X152" s="167">
        <v>0</v>
      </c>
      <c r="Y152" s="167">
        <f>X152*K152</f>
        <v>0</v>
      </c>
      <c r="Z152" s="167">
        <v>0</v>
      </c>
      <c r="AA152" s="168">
        <f>Z152*K152</f>
        <v>0</v>
      </c>
      <c r="AR152" s="20" t="s">
        <v>156</v>
      </c>
      <c r="AT152" s="20" t="s">
        <v>152</v>
      </c>
      <c r="AU152" s="20" t="s">
        <v>108</v>
      </c>
      <c r="AY152" s="20" t="s">
        <v>151</v>
      </c>
      <c r="BE152" s="107">
        <f>IF(U152="základní",N152,0)</f>
        <v>0</v>
      </c>
      <c r="BF152" s="107">
        <f>IF(U152="snížená",N152,0)</f>
        <v>0</v>
      </c>
      <c r="BG152" s="107">
        <f>IF(U152="zákl. přenesená",N152,0)</f>
        <v>0</v>
      </c>
      <c r="BH152" s="107">
        <f>IF(U152="sníž. přenesená",N152,0)</f>
        <v>0</v>
      </c>
      <c r="BI152" s="107">
        <f>IF(U152="nulová",N152,0)</f>
        <v>0</v>
      </c>
      <c r="BJ152" s="20" t="s">
        <v>86</v>
      </c>
      <c r="BK152" s="107">
        <f>ROUND(L152*K152,2)</f>
        <v>0</v>
      </c>
      <c r="BL152" s="20" t="s">
        <v>156</v>
      </c>
      <c r="BM152" s="20" t="s">
        <v>224</v>
      </c>
    </row>
    <row r="153" spans="2:65" s="1" customFormat="1" ht="22.8" customHeight="1">
      <c r="B153" s="133"/>
      <c r="C153" s="162" t="s">
        <v>225</v>
      </c>
      <c r="D153" s="162" t="s">
        <v>152</v>
      </c>
      <c r="E153" s="163" t="s">
        <v>226</v>
      </c>
      <c r="F153" s="255" t="s">
        <v>227</v>
      </c>
      <c r="G153" s="255"/>
      <c r="H153" s="255"/>
      <c r="I153" s="255"/>
      <c r="J153" s="164" t="s">
        <v>216</v>
      </c>
      <c r="K153" s="165">
        <v>51.472000000000001</v>
      </c>
      <c r="L153" s="256">
        <v>0</v>
      </c>
      <c r="M153" s="256"/>
      <c r="N153" s="244">
        <f>ROUND(L153*K153,2)</f>
        <v>0</v>
      </c>
      <c r="O153" s="244"/>
      <c r="P153" s="244"/>
      <c r="Q153" s="244"/>
      <c r="R153" s="136"/>
      <c r="T153" s="166" t="s">
        <v>5</v>
      </c>
      <c r="U153" s="45" t="s">
        <v>43</v>
      </c>
      <c r="V153" s="37"/>
      <c r="W153" s="167">
        <f>V153*K153</f>
        <v>0</v>
      </c>
      <c r="X153" s="167">
        <v>0</v>
      </c>
      <c r="Y153" s="167">
        <f>X153*K153</f>
        <v>0</v>
      </c>
      <c r="Z153" s="167">
        <v>0</v>
      </c>
      <c r="AA153" s="168">
        <f>Z153*K153</f>
        <v>0</v>
      </c>
      <c r="AR153" s="20" t="s">
        <v>156</v>
      </c>
      <c r="AT153" s="20" t="s">
        <v>152</v>
      </c>
      <c r="AU153" s="20" t="s">
        <v>108</v>
      </c>
      <c r="AY153" s="20" t="s">
        <v>151</v>
      </c>
      <c r="BE153" s="107">
        <f>IF(U153="základní",N153,0)</f>
        <v>0</v>
      </c>
      <c r="BF153" s="107">
        <f>IF(U153="snížená",N153,0)</f>
        <v>0</v>
      </c>
      <c r="BG153" s="107">
        <f>IF(U153="zákl. přenesená",N153,0)</f>
        <v>0</v>
      </c>
      <c r="BH153" s="107">
        <f>IF(U153="sníž. přenesená",N153,0)</f>
        <v>0</v>
      </c>
      <c r="BI153" s="107">
        <f>IF(U153="nulová",N153,0)</f>
        <v>0</v>
      </c>
      <c r="BJ153" s="20" t="s">
        <v>86</v>
      </c>
      <c r="BK153" s="107">
        <f>ROUND(L153*K153,2)</f>
        <v>0</v>
      </c>
      <c r="BL153" s="20" t="s">
        <v>156</v>
      </c>
      <c r="BM153" s="20" t="s">
        <v>228</v>
      </c>
    </row>
    <row r="154" spans="2:65" s="10" customFormat="1" ht="14.4" customHeight="1">
      <c r="B154" s="169"/>
      <c r="C154" s="170"/>
      <c r="D154" s="170"/>
      <c r="E154" s="171" t="s">
        <v>5</v>
      </c>
      <c r="F154" s="257" t="s">
        <v>229</v>
      </c>
      <c r="G154" s="258"/>
      <c r="H154" s="258"/>
      <c r="I154" s="258"/>
      <c r="J154" s="170"/>
      <c r="K154" s="172">
        <v>51.472000000000001</v>
      </c>
      <c r="L154" s="170"/>
      <c r="M154" s="170"/>
      <c r="N154" s="170"/>
      <c r="O154" s="170"/>
      <c r="P154" s="170"/>
      <c r="Q154" s="170"/>
      <c r="R154" s="173"/>
      <c r="T154" s="174"/>
      <c r="U154" s="170"/>
      <c r="V154" s="170"/>
      <c r="W154" s="170"/>
      <c r="X154" s="170"/>
      <c r="Y154" s="170"/>
      <c r="Z154" s="170"/>
      <c r="AA154" s="175"/>
      <c r="AT154" s="176" t="s">
        <v>158</v>
      </c>
      <c r="AU154" s="176" t="s">
        <v>108</v>
      </c>
      <c r="AV154" s="10" t="s">
        <v>108</v>
      </c>
      <c r="AW154" s="10" t="s">
        <v>35</v>
      </c>
      <c r="AX154" s="10" t="s">
        <v>78</v>
      </c>
      <c r="AY154" s="176" t="s">
        <v>151</v>
      </c>
    </row>
    <row r="155" spans="2:65" s="11" customFormat="1" ht="14.4" customHeight="1">
      <c r="B155" s="177"/>
      <c r="C155" s="178"/>
      <c r="D155" s="178"/>
      <c r="E155" s="179" t="s">
        <v>5</v>
      </c>
      <c r="F155" s="239" t="s">
        <v>159</v>
      </c>
      <c r="G155" s="240"/>
      <c r="H155" s="240"/>
      <c r="I155" s="240"/>
      <c r="J155" s="178"/>
      <c r="K155" s="180">
        <v>51.472000000000001</v>
      </c>
      <c r="L155" s="178"/>
      <c r="M155" s="178"/>
      <c r="N155" s="178"/>
      <c r="O155" s="178"/>
      <c r="P155" s="178"/>
      <c r="Q155" s="178"/>
      <c r="R155" s="181"/>
      <c r="T155" s="182"/>
      <c r="U155" s="178"/>
      <c r="V155" s="178"/>
      <c r="W155" s="178"/>
      <c r="X155" s="178"/>
      <c r="Y155" s="178"/>
      <c r="Z155" s="178"/>
      <c r="AA155" s="183"/>
      <c r="AT155" s="184" t="s">
        <v>158</v>
      </c>
      <c r="AU155" s="184" t="s">
        <v>108</v>
      </c>
      <c r="AV155" s="11" t="s">
        <v>156</v>
      </c>
      <c r="AW155" s="11" t="s">
        <v>35</v>
      </c>
      <c r="AX155" s="11" t="s">
        <v>86</v>
      </c>
      <c r="AY155" s="184" t="s">
        <v>151</v>
      </c>
    </row>
    <row r="156" spans="2:65" s="9" customFormat="1" ht="29.85" customHeight="1">
      <c r="B156" s="151"/>
      <c r="C156" s="152"/>
      <c r="D156" s="161" t="s">
        <v>123</v>
      </c>
      <c r="E156" s="161"/>
      <c r="F156" s="161"/>
      <c r="G156" s="161"/>
      <c r="H156" s="161"/>
      <c r="I156" s="161"/>
      <c r="J156" s="161"/>
      <c r="K156" s="161"/>
      <c r="L156" s="161"/>
      <c r="M156" s="161"/>
      <c r="N156" s="249">
        <f>BK156</f>
        <v>0</v>
      </c>
      <c r="O156" s="250"/>
      <c r="P156" s="250"/>
      <c r="Q156" s="250"/>
      <c r="R156" s="154"/>
      <c r="T156" s="155"/>
      <c r="U156" s="152"/>
      <c r="V156" s="152"/>
      <c r="W156" s="156">
        <f>W157</f>
        <v>0</v>
      </c>
      <c r="X156" s="152"/>
      <c r="Y156" s="156">
        <f>Y157</f>
        <v>0</v>
      </c>
      <c r="Z156" s="152"/>
      <c r="AA156" s="157">
        <f>AA157</f>
        <v>0</v>
      </c>
      <c r="AR156" s="158" t="s">
        <v>86</v>
      </c>
      <c r="AT156" s="159" t="s">
        <v>77</v>
      </c>
      <c r="AU156" s="159" t="s">
        <v>86</v>
      </c>
      <c r="AY156" s="158" t="s">
        <v>151</v>
      </c>
      <c r="BK156" s="160">
        <f>BK157</f>
        <v>0</v>
      </c>
    </row>
    <row r="157" spans="2:65" s="1" customFormat="1" ht="22.8" customHeight="1">
      <c r="B157" s="133"/>
      <c r="C157" s="162" t="s">
        <v>230</v>
      </c>
      <c r="D157" s="162" t="s">
        <v>152</v>
      </c>
      <c r="E157" s="163" t="s">
        <v>231</v>
      </c>
      <c r="F157" s="255" t="s">
        <v>232</v>
      </c>
      <c r="G157" s="255"/>
      <c r="H157" s="255"/>
      <c r="I157" s="255"/>
      <c r="J157" s="164" t="s">
        <v>216</v>
      </c>
      <c r="K157" s="165">
        <v>6.5000000000000002E-2</v>
      </c>
      <c r="L157" s="256">
        <v>0</v>
      </c>
      <c r="M157" s="256"/>
      <c r="N157" s="244">
        <f>ROUND(L157*K157,2)</f>
        <v>0</v>
      </c>
      <c r="O157" s="244"/>
      <c r="P157" s="244"/>
      <c r="Q157" s="244"/>
      <c r="R157" s="136"/>
      <c r="T157" s="166" t="s">
        <v>5</v>
      </c>
      <c r="U157" s="45" t="s">
        <v>43</v>
      </c>
      <c r="V157" s="37"/>
      <c r="W157" s="167">
        <f>V157*K157</f>
        <v>0</v>
      </c>
      <c r="X157" s="167">
        <v>0</v>
      </c>
      <c r="Y157" s="167">
        <f>X157*K157</f>
        <v>0</v>
      </c>
      <c r="Z157" s="167">
        <v>0</v>
      </c>
      <c r="AA157" s="168">
        <f>Z157*K157</f>
        <v>0</v>
      </c>
      <c r="AR157" s="20" t="s">
        <v>156</v>
      </c>
      <c r="AT157" s="20" t="s">
        <v>152</v>
      </c>
      <c r="AU157" s="20" t="s">
        <v>108</v>
      </c>
      <c r="AY157" s="20" t="s">
        <v>151</v>
      </c>
      <c r="BE157" s="107">
        <f>IF(U157="základní",N157,0)</f>
        <v>0</v>
      </c>
      <c r="BF157" s="107">
        <f>IF(U157="snížená",N157,0)</f>
        <v>0</v>
      </c>
      <c r="BG157" s="107">
        <f>IF(U157="zákl. přenesená",N157,0)</f>
        <v>0</v>
      </c>
      <c r="BH157" s="107">
        <f>IF(U157="sníž. přenesená",N157,0)</f>
        <v>0</v>
      </c>
      <c r="BI157" s="107">
        <f>IF(U157="nulová",N157,0)</f>
        <v>0</v>
      </c>
      <c r="BJ157" s="20" t="s">
        <v>86</v>
      </c>
      <c r="BK157" s="107">
        <f>ROUND(L157*K157,2)</f>
        <v>0</v>
      </c>
      <c r="BL157" s="20" t="s">
        <v>156</v>
      </c>
      <c r="BM157" s="20" t="s">
        <v>233</v>
      </c>
    </row>
    <row r="158" spans="2:65" s="9" customFormat="1" ht="37.35" customHeight="1">
      <c r="B158" s="151"/>
      <c r="C158" s="152"/>
      <c r="D158" s="153" t="s">
        <v>124</v>
      </c>
      <c r="E158" s="153"/>
      <c r="F158" s="153"/>
      <c r="G158" s="153"/>
      <c r="H158" s="153"/>
      <c r="I158" s="153"/>
      <c r="J158" s="153"/>
      <c r="K158" s="153"/>
      <c r="L158" s="153"/>
      <c r="M158" s="153"/>
      <c r="N158" s="236">
        <f>BK158</f>
        <v>0</v>
      </c>
      <c r="O158" s="237"/>
      <c r="P158" s="237"/>
      <c r="Q158" s="237"/>
      <c r="R158" s="154"/>
      <c r="T158" s="155"/>
      <c r="U158" s="152"/>
      <c r="V158" s="152"/>
      <c r="W158" s="156">
        <f>W159+W165+W173</f>
        <v>0</v>
      </c>
      <c r="X158" s="152"/>
      <c r="Y158" s="156">
        <f>Y159+Y165+Y173</f>
        <v>0</v>
      </c>
      <c r="Z158" s="152"/>
      <c r="AA158" s="157">
        <f>AA159+AA165+AA173</f>
        <v>10.92722</v>
      </c>
      <c r="AR158" s="158" t="s">
        <v>108</v>
      </c>
      <c r="AT158" s="159" t="s">
        <v>77</v>
      </c>
      <c r="AU158" s="159" t="s">
        <v>78</v>
      </c>
      <c r="AY158" s="158" t="s">
        <v>151</v>
      </c>
      <c r="BK158" s="160">
        <f>BK159+BK165+BK173</f>
        <v>0</v>
      </c>
    </row>
    <row r="159" spans="2:65" s="9" customFormat="1" ht="19.95" customHeight="1">
      <c r="B159" s="151"/>
      <c r="C159" s="152"/>
      <c r="D159" s="161" t="s">
        <v>125</v>
      </c>
      <c r="E159" s="161"/>
      <c r="F159" s="161"/>
      <c r="G159" s="161"/>
      <c r="H159" s="161"/>
      <c r="I159" s="161"/>
      <c r="J159" s="161"/>
      <c r="K159" s="161"/>
      <c r="L159" s="161"/>
      <c r="M159" s="161"/>
      <c r="N159" s="249">
        <f>BK159</f>
        <v>0</v>
      </c>
      <c r="O159" s="250"/>
      <c r="P159" s="250"/>
      <c r="Q159" s="250"/>
      <c r="R159" s="154"/>
      <c r="T159" s="155"/>
      <c r="U159" s="152"/>
      <c r="V159" s="152"/>
      <c r="W159" s="156">
        <f>SUM(W160:W164)</f>
        <v>0</v>
      </c>
      <c r="X159" s="152"/>
      <c r="Y159" s="156">
        <f>SUM(Y160:Y164)</f>
        <v>0</v>
      </c>
      <c r="Z159" s="152"/>
      <c r="AA159" s="157">
        <f>SUM(AA160:AA164)</f>
        <v>1.796</v>
      </c>
      <c r="AR159" s="158" t="s">
        <v>108</v>
      </c>
      <c r="AT159" s="159" t="s">
        <v>77</v>
      </c>
      <c r="AU159" s="159" t="s">
        <v>86</v>
      </c>
      <c r="AY159" s="158" t="s">
        <v>151</v>
      </c>
      <c r="BK159" s="160">
        <f>SUM(BK160:BK164)</f>
        <v>0</v>
      </c>
    </row>
    <row r="160" spans="2:65" s="1" customFormat="1" ht="22.8" customHeight="1">
      <c r="B160" s="133"/>
      <c r="C160" s="162" t="s">
        <v>234</v>
      </c>
      <c r="D160" s="162" t="s">
        <v>152</v>
      </c>
      <c r="E160" s="163" t="s">
        <v>235</v>
      </c>
      <c r="F160" s="255" t="s">
        <v>236</v>
      </c>
      <c r="G160" s="255"/>
      <c r="H160" s="255"/>
      <c r="I160" s="255"/>
      <c r="J160" s="164" t="s">
        <v>168</v>
      </c>
      <c r="K160" s="165">
        <v>449</v>
      </c>
      <c r="L160" s="256">
        <v>0</v>
      </c>
      <c r="M160" s="256"/>
      <c r="N160" s="244">
        <f>ROUND(L160*K160,2)</f>
        <v>0</v>
      </c>
      <c r="O160" s="244"/>
      <c r="P160" s="244"/>
      <c r="Q160" s="244"/>
      <c r="R160" s="136"/>
      <c r="T160" s="166" t="s">
        <v>5</v>
      </c>
      <c r="U160" s="45" t="s">
        <v>43</v>
      </c>
      <c r="V160" s="37"/>
      <c r="W160" s="167">
        <f>V160*K160</f>
        <v>0</v>
      </c>
      <c r="X160" s="167">
        <v>0</v>
      </c>
      <c r="Y160" s="167">
        <f>X160*K160</f>
        <v>0</v>
      </c>
      <c r="Z160" s="167">
        <v>4.0000000000000001E-3</v>
      </c>
      <c r="AA160" s="168">
        <f>Z160*K160</f>
        <v>1.796</v>
      </c>
      <c r="AR160" s="20" t="s">
        <v>221</v>
      </c>
      <c r="AT160" s="20" t="s">
        <v>152</v>
      </c>
      <c r="AU160" s="20" t="s">
        <v>108</v>
      </c>
      <c r="AY160" s="20" t="s">
        <v>151</v>
      </c>
      <c r="BE160" s="107">
        <f>IF(U160="základní",N160,0)</f>
        <v>0</v>
      </c>
      <c r="BF160" s="107">
        <f>IF(U160="snížená",N160,0)</f>
        <v>0</v>
      </c>
      <c r="BG160" s="107">
        <f>IF(U160="zákl. přenesená",N160,0)</f>
        <v>0</v>
      </c>
      <c r="BH160" s="107">
        <f>IF(U160="sníž. přenesená",N160,0)</f>
        <v>0</v>
      </c>
      <c r="BI160" s="107">
        <f>IF(U160="nulová",N160,0)</f>
        <v>0</v>
      </c>
      <c r="BJ160" s="20" t="s">
        <v>86</v>
      </c>
      <c r="BK160" s="107">
        <f>ROUND(L160*K160,2)</f>
        <v>0</v>
      </c>
      <c r="BL160" s="20" t="s">
        <v>221</v>
      </c>
      <c r="BM160" s="20" t="s">
        <v>237</v>
      </c>
    </row>
    <row r="161" spans="2:65" s="10" customFormat="1" ht="14.4" customHeight="1">
      <c r="B161" s="169"/>
      <c r="C161" s="170"/>
      <c r="D161" s="170"/>
      <c r="E161" s="171" t="s">
        <v>5</v>
      </c>
      <c r="F161" s="257" t="s">
        <v>170</v>
      </c>
      <c r="G161" s="258"/>
      <c r="H161" s="258"/>
      <c r="I161" s="258"/>
      <c r="J161" s="170"/>
      <c r="K161" s="172">
        <v>406.63</v>
      </c>
      <c r="L161" s="170"/>
      <c r="M161" s="170"/>
      <c r="N161" s="170"/>
      <c r="O161" s="170"/>
      <c r="P161" s="170"/>
      <c r="Q161" s="170"/>
      <c r="R161" s="173"/>
      <c r="T161" s="174"/>
      <c r="U161" s="170"/>
      <c r="V161" s="170"/>
      <c r="W161" s="170"/>
      <c r="X161" s="170"/>
      <c r="Y161" s="170"/>
      <c r="Z161" s="170"/>
      <c r="AA161" s="175"/>
      <c r="AT161" s="176" t="s">
        <v>158</v>
      </c>
      <c r="AU161" s="176" t="s">
        <v>108</v>
      </c>
      <c r="AV161" s="10" t="s">
        <v>108</v>
      </c>
      <c r="AW161" s="10" t="s">
        <v>35</v>
      </c>
      <c r="AX161" s="10" t="s">
        <v>78</v>
      </c>
      <c r="AY161" s="176" t="s">
        <v>151</v>
      </c>
    </row>
    <row r="162" spans="2:65" s="10" customFormat="1" ht="14.4" customHeight="1">
      <c r="B162" s="169"/>
      <c r="C162" s="170"/>
      <c r="D162" s="170"/>
      <c r="E162" s="171" t="s">
        <v>5</v>
      </c>
      <c r="F162" s="253" t="s">
        <v>171</v>
      </c>
      <c r="G162" s="254"/>
      <c r="H162" s="254"/>
      <c r="I162" s="254"/>
      <c r="J162" s="170"/>
      <c r="K162" s="172">
        <v>13.75</v>
      </c>
      <c r="L162" s="170"/>
      <c r="M162" s="170"/>
      <c r="N162" s="170"/>
      <c r="O162" s="170"/>
      <c r="P162" s="170"/>
      <c r="Q162" s="170"/>
      <c r="R162" s="173"/>
      <c r="T162" s="174"/>
      <c r="U162" s="170"/>
      <c r="V162" s="170"/>
      <c r="W162" s="170"/>
      <c r="X162" s="170"/>
      <c r="Y162" s="170"/>
      <c r="Z162" s="170"/>
      <c r="AA162" s="175"/>
      <c r="AT162" s="176" t="s">
        <v>158</v>
      </c>
      <c r="AU162" s="176" t="s">
        <v>108</v>
      </c>
      <c r="AV162" s="10" t="s">
        <v>108</v>
      </c>
      <c r="AW162" s="10" t="s">
        <v>35</v>
      </c>
      <c r="AX162" s="10" t="s">
        <v>78</v>
      </c>
      <c r="AY162" s="176" t="s">
        <v>151</v>
      </c>
    </row>
    <row r="163" spans="2:65" s="10" customFormat="1" ht="14.4" customHeight="1">
      <c r="B163" s="169"/>
      <c r="C163" s="170"/>
      <c r="D163" s="170"/>
      <c r="E163" s="171" t="s">
        <v>5</v>
      </c>
      <c r="F163" s="253" t="s">
        <v>172</v>
      </c>
      <c r="G163" s="254"/>
      <c r="H163" s="254"/>
      <c r="I163" s="254"/>
      <c r="J163" s="170"/>
      <c r="K163" s="172">
        <v>28.62</v>
      </c>
      <c r="L163" s="170"/>
      <c r="M163" s="170"/>
      <c r="N163" s="170"/>
      <c r="O163" s="170"/>
      <c r="P163" s="170"/>
      <c r="Q163" s="170"/>
      <c r="R163" s="173"/>
      <c r="T163" s="174"/>
      <c r="U163" s="170"/>
      <c r="V163" s="170"/>
      <c r="W163" s="170"/>
      <c r="X163" s="170"/>
      <c r="Y163" s="170"/>
      <c r="Z163" s="170"/>
      <c r="AA163" s="175"/>
      <c r="AT163" s="176" t="s">
        <v>158</v>
      </c>
      <c r="AU163" s="176" t="s">
        <v>108</v>
      </c>
      <c r="AV163" s="10" t="s">
        <v>108</v>
      </c>
      <c r="AW163" s="10" t="s">
        <v>35</v>
      </c>
      <c r="AX163" s="10" t="s">
        <v>78</v>
      </c>
      <c r="AY163" s="176" t="s">
        <v>151</v>
      </c>
    </row>
    <row r="164" spans="2:65" s="11" customFormat="1" ht="14.4" customHeight="1">
      <c r="B164" s="177"/>
      <c r="C164" s="178"/>
      <c r="D164" s="178"/>
      <c r="E164" s="179" t="s">
        <v>5</v>
      </c>
      <c r="F164" s="239" t="s">
        <v>159</v>
      </c>
      <c r="G164" s="240"/>
      <c r="H164" s="240"/>
      <c r="I164" s="240"/>
      <c r="J164" s="178"/>
      <c r="K164" s="180">
        <v>449</v>
      </c>
      <c r="L164" s="178"/>
      <c r="M164" s="178"/>
      <c r="N164" s="178"/>
      <c r="O164" s="178"/>
      <c r="P164" s="178"/>
      <c r="Q164" s="178"/>
      <c r="R164" s="181"/>
      <c r="T164" s="182"/>
      <c r="U164" s="178"/>
      <c r="V164" s="178"/>
      <c r="W164" s="178"/>
      <c r="X164" s="178"/>
      <c r="Y164" s="178"/>
      <c r="Z164" s="178"/>
      <c r="AA164" s="183"/>
      <c r="AT164" s="184" t="s">
        <v>158</v>
      </c>
      <c r="AU164" s="184" t="s">
        <v>108</v>
      </c>
      <c r="AV164" s="11" t="s">
        <v>156</v>
      </c>
      <c r="AW164" s="11" t="s">
        <v>35</v>
      </c>
      <c r="AX164" s="11" t="s">
        <v>86</v>
      </c>
      <c r="AY164" s="184" t="s">
        <v>151</v>
      </c>
    </row>
    <row r="165" spans="2:65" s="9" customFormat="1" ht="29.85" customHeight="1">
      <c r="B165" s="151"/>
      <c r="C165" s="152"/>
      <c r="D165" s="161" t="s">
        <v>126</v>
      </c>
      <c r="E165" s="161"/>
      <c r="F165" s="161"/>
      <c r="G165" s="161"/>
      <c r="H165" s="161"/>
      <c r="I165" s="161"/>
      <c r="J165" s="161"/>
      <c r="K165" s="161"/>
      <c r="L165" s="161"/>
      <c r="M165" s="161"/>
      <c r="N165" s="249">
        <f>BK165</f>
        <v>0</v>
      </c>
      <c r="O165" s="250"/>
      <c r="P165" s="250"/>
      <c r="Q165" s="250"/>
      <c r="R165" s="154"/>
      <c r="T165" s="155"/>
      <c r="U165" s="152"/>
      <c r="V165" s="152"/>
      <c r="W165" s="156">
        <f>SUM(W166:W172)</f>
        <v>0</v>
      </c>
      <c r="X165" s="152"/>
      <c r="Y165" s="156">
        <f>SUM(Y166:Y172)</f>
        <v>0</v>
      </c>
      <c r="Z165" s="152"/>
      <c r="AA165" s="157">
        <f>SUM(AA166:AA172)</f>
        <v>2.58E-2</v>
      </c>
      <c r="AR165" s="158" t="s">
        <v>108</v>
      </c>
      <c r="AT165" s="159" t="s">
        <v>77</v>
      </c>
      <c r="AU165" s="159" t="s">
        <v>86</v>
      </c>
      <c r="AY165" s="158" t="s">
        <v>151</v>
      </c>
      <c r="BK165" s="160">
        <f>SUM(BK166:BK172)</f>
        <v>0</v>
      </c>
    </row>
    <row r="166" spans="2:65" s="1" customFormat="1" ht="22.8" customHeight="1">
      <c r="B166" s="133"/>
      <c r="C166" s="162" t="s">
        <v>238</v>
      </c>
      <c r="D166" s="162" t="s">
        <v>152</v>
      </c>
      <c r="E166" s="163" t="s">
        <v>239</v>
      </c>
      <c r="F166" s="255" t="s">
        <v>240</v>
      </c>
      <c r="G166" s="255"/>
      <c r="H166" s="255"/>
      <c r="I166" s="255"/>
      <c r="J166" s="164" t="s">
        <v>155</v>
      </c>
      <c r="K166" s="165">
        <v>1</v>
      </c>
      <c r="L166" s="256">
        <v>0</v>
      </c>
      <c r="M166" s="256"/>
      <c r="N166" s="244">
        <f>ROUND(L166*K166,2)</f>
        <v>0</v>
      </c>
      <c r="O166" s="244"/>
      <c r="P166" s="244"/>
      <c r="Q166" s="244"/>
      <c r="R166" s="136"/>
      <c r="T166" s="166" t="s">
        <v>5</v>
      </c>
      <c r="U166" s="45" t="s">
        <v>43</v>
      </c>
      <c r="V166" s="37"/>
      <c r="W166" s="167">
        <f>V166*K166</f>
        <v>0</v>
      </c>
      <c r="X166" s="167">
        <v>0</v>
      </c>
      <c r="Y166" s="167">
        <f>X166*K166</f>
        <v>0</v>
      </c>
      <c r="Z166" s="167">
        <v>1.8E-3</v>
      </c>
      <c r="AA166" s="168">
        <f>Z166*K166</f>
        <v>1.8E-3</v>
      </c>
      <c r="AR166" s="20" t="s">
        <v>221</v>
      </c>
      <c r="AT166" s="20" t="s">
        <v>152</v>
      </c>
      <c r="AU166" s="20" t="s">
        <v>108</v>
      </c>
      <c r="AY166" s="20" t="s">
        <v>151</v>
      </c>
      <c r="BE166" s="107">
        <f>IF(U166="základní",N166,0)</f>
        <v>0</v>
      </c>
      <c r="BF166" s="107">
        <f>IF(U166="snížená",N166,0)</f>
        <v>0</v>
      </c>
      <c r="BG166" s="107">
        <f>IF(U166="zákl. přenesená",N166,0)</f>
        <v>0</v>
      </c>
      <c r="BH166" s="107">
        <f>IF(U166="sníž. přenesená",N166,0)</f>
        <v>0</v>
      </c>
      <c r="BI166" s="107">
        <f>IF(U166="nulová",N166,0)</f>
        <v>0</v>
      </c>
      <c r="BJ166" s="20" t="s">
        <v>86</v>
      </c>
      <c r="BK166" s="107">
        <f>ROUND(L166*K166,2)</f>
        <v>0</v>
      </c>
      <c r="BL166" s="20" t="s">
        <v>221</v>
      </c>
      <c r="BM166" s="20" t="s">
        <v>241</v>
      </c>
    </row>
    <row r="167" spans="2:65" s="10" customFormat="1" ht="14.4" customHeight="1">
      <c r="B167" s="169"/>
      <c r="C167" s="170"/>
      <c r="D167" s="170"/>
      <c r="E167" s="171" t="s">
        <v>5</v>
      </c>
      <c r="F167" s="257" t="s">
        <v>86</v>
      </c>
      <c r="G167" s="258"/>
      <c r="H167" s="258"/>
      <c r="I167" s="258"/>
      <c r="J167" s="170"/>
      <c r="K167" s="172">
        <v>1</v>
      </c>
      <c r="L167" s="170"/>
      <c r="M167" s="170"/>
      <c r="N167" s="170"/>
      <c r="O167" s="170"/>
      <c r="P167" s="170"/>
      <c r="Q167" s="170"/>
      <c r="R167" s="173"/>
      <c r="T167" s="174"/>
      <c r="U167" s="170"/>
      <c r="V167" s="170"/>
      <c r="W167" s="170"/>
      <c r="X167" s="170"/>
      <c r="Y167" s="170"/>
      <c r="Z167" s="170"/>
      <c r="AA167" s="175"/>
      <c r="AT167" s="176" t="s">
        <v>158</v>
      </c>
      <c r="AU167" s="176" t="s">
        <v>108</v>
      </c>
      <c r="AV167" s="10" t="s">
        <v>108</v>
      </c>
      <c r="AW167" s="10" t="s">
        <v>35</v>
      </c>
      <c r="AX167" s="10" t="s">
        <v>78</v>
      </c>
      <c r="AY167" s="176" t="s">
        <v>151</v>
      </c>
    </row>
    <row r="168" spans="2:65" s="11" customFormat="1" ht="14.4" customHeight="1">
      <c r="B168" s="177"/>
      <c r="C168" s="178"/>
      <c r="D168" s="178"/>
      <c r="E168" s="179" t="s">
        <v>5</v>
      </c>
      <c r="F168" s="239" t="s">
        <v>159</v>
      </c>
      <c r="G168" s="240"/>
      <c r="H168" s="240"/>
      <c r="I168" s="240"/>
      <c r="J168" s="178"/>
      <c r="K168" s="180">
        <v>1</v>
      </c>
      <c r="L168" s="178"/>
      <c r="M168" s="178"/>
      <c r="N168" s="178"/>
      <c r="O168" s="178"/>
      <c r="P168" s="178"/>
      <c r="Q168" s="178"/>
      <c r="R168" s="181"/>
      <c r="T168" s="182"/>
      <c r="U168" s="178"/>
      <c r="V168" s="178"/>
      <c r="W168" s="178"/>
      <c r="X168" s="178"/>
      <c r="Y168" s="178"/>
      <c r="Z168" s="178"/>
      <c r="AA168" s="183"/>
      <c r="AT168" s="184" t="s">
        <v>158</v>
      </c>
      <c r="AU168" s="184" t="s">
        <v>108</v>
      </c>
      <c r="AV168" s="11" t="s">
        <v>156</v>
      </c>
      <c r="AW168" s="11" t="s">
        <v>35</v>
      </c>
      <c r="AX168" s="11" t="s">
        <v>86</v>
      </c>
      <c r="AY168" s="184" t="s">
        <v>151</v>
      </c>
    </row>
    <row r="169" spans="2:65" s="1" customFormat="1" ht="22.8" customHeight="1">
      <c r="B169" s="133"/>
      <c r="C169" s="162" t="s">
        <v>10</v>
      </c>
      <c r="D169" s="162" t="s">
        <v>152</v>
      </c>
      <c r="E169" s="163" t="s">
        <v>242</v>
      </c>
      <c r="F169" s="255" t="s">
        <v>243</v>
      </c>
      <c r="G169" s="255"/>
      <c r="H169" s="255"/>
      <c r="I169" s="255"/>
      <c r="J169" s="164" t="s">
        <v>155</v>
      </c>
      <c r="K169" s="165">
        <v>1</v>
      </c>
      <c r="L169" s="256">
        <v>0</v>
      </c>
      <c r="M169" s="256"/>
      <c r="N169" s="244">
        <f>ROUND(L169*K169,2)</f>
        <v>0</v>
      </c>
      <c r="O169" s="244"/>
      <c r="P169" s="244"/>
      <c r="Q169" s="244"/>
      <c r="R169" s="136"/>
      <c r="T169" s="166" t="s">
        <v>5</v>
      </c>
      <c r="U169" s="45" t="s">
        <v>43</v>
      </c>
      <c r="V169" s="37"/>
      <c r="W169" s="167">
        <f>V169*K169</f>
        <v>0</v>
      </c>
      <c r="X169" s="167">
        <v>0</v>
      </c>
      <c r="Y169" s="167">
        <f>X169*K169</f>
        <v>0</v>
      </c>
      <c r="Z169" s="167">
        <v>2.4E-2</v>
      </c>
      <c r="AA169" s="168">
        <f>Z169*K169</f>
        <v>2.4E-2</v>
      </c>
      <c r="AR169" s="20" t="s">
        <v>221</v>
      </c>
      <c r="AT169" s="20" t="s">
        <v>152</v>
      </c>
      <c r="AU169" s="20" t="s">
        <v>108</v>
      </c>
      <c r="AY169" s="20" t="s">
        <v>151</v>
      </c>
      <c r="BE169" s="107">
        <f>IF(U169="základní",N169,0)</f>
        <v>0</v>
      </c>
      <c r="BF169" s="107">
        <f>IF(U169="snížená",N169,0)</f>
        <v>0</v>
      </c>
      <c r="BG169" s="107">
        <f>IF(U169="zákl. přenesená",N169,0)</f>
        <v>0</v>
      </c>
      <c r="BH169" s="107">
        <f>IF(U169="sníž. přenesená",N169,0)</f>
        <v>0</v>
      </c>
      <c r="BI169" s="107">
        <f>IF(U169="nulová",N169,0)</f>
        <v>0</v>
      </c>
      <c r="BJ169" s="20" t="s">
        <v>86</v>
      </c>
      <c r="BK169" s="107">
        <f>ROUND(L169*K169,2)</f>
        <v>0</v>
      </c>
      <c r="BL169" s="20" t="s">
        <v>221</v>
      </c>
      <c r="BM169" s="20" t="s">
        <v>244</v>
      </c>
    </row>
    <row r="170" spans="2:65" s="10" customFormat="1" ht="14.4" customHeight="1">
      <c r="B170" s="169"/>
      <c r="C170" s="170"/>
      <c r="D170" s="170"/>
      <c r="E170" s="171" t="s">
        <v>5</v>
      </c>
      <c r="F170" s="257" t="s">
        <v>86</v>
      </c>
      <c r="G170" s="258"/>
      <c r="H170" s="258"/>
      <c r="I170" s="258"/>
      <c r="J170" s="170"/>
      <c r="K170" s="172">
        <v>1</v>
      </c>
      <c r="L170" s="170"/>
      <c r="M170" s="170"/>
      <c r="N170" s="170"/>
      <c r="O170" s="170"/>
      <c r="P170" s="170"/>
      <c r="Q170" s="170"/>
      <c r="R170" s="173"/>
      <c r="T170" s="174"/>
      <c r="U170" s="170"/>
      <c r="V170" s="170"/>
      <c r="W170" s="170"/>
      <c r="X170" s="170"/>
      <c r="Y170" s="170"/>
      <c r="Z170" s="170"/>
      <c r="AA170" s="175"/>
      <c r="AT170" s="176" t="s">
        <v>158</v>
      </c>
      <c r="AU170" s="176" t="s">
        <v>108</v>
      </c>
      <c r="AV170" s="10" t="s">
        <v>108</v>
      </c>
      <c r="AW170" s="10" t="s">
        <v>35</v>
      </c>
      <c r="AX170" s="10" t="s">
        <v>78</v>
      </c>
      <c r="AY170" s="176" t="s">
        <v>151</v>
      </c>
    </row>
    <row r="171" spans="2:65" s="11" customFormat="1" ht="14.4" customHeight="1">
      <c r="B171" s="177"/>
      <c r="C171" s="178"/>
      <c r="D171" s="178"/>
      <c r="E171" s="179" t="s">
        <v>5</v>
      </c>
      <c r="F171" s="239" t="s">
        <v>159</v>
      </c>
      <c r="G171" s="240"/>
      <c r="H171" s="240"/>
      <c r="I171" s="240"/>
      <c r="J171" s="178"/>
      <c r="K171" s="180">
        <v>1</v>
      </c>
      <c r="L171" s="178"/>
      <c r="M171" s="178"/>
      <c r="N171" s="178"/>
      <c r="O171" s="178"/>
      <c r="P171" s="178"/>
      <c r="Q171" s="178"/>
      <c r="R171" s="181"/>
      <c r="T171" s="182"/>
      <c r="U171" s="178"/>
      <c r="V171" s="178"/>
      <c r="W171" s="178"/>
      <c r="X171" s="178"/>
      <c r="Y171" s="178"/>
      <c r="Z171" s="178"/>
      <c r="AA171" s="183"/>
      <c r="AT171" s="184" t="s">
        <v>158</v>
      </c>
      <c r="AU171" s="184" t="s">
        <v>108</v>
      </c>
      <c r="AV171" s="11" t="s">
        <v>156</v>
      </c>
      <c r="AW171" s="11" t="s">
        <v>35</v>
      </c>
      <c r="AX171" s="11" t="s">
        <v>86</v>
      </c>
      <c r="AY171" s="184" t="s">
        <v>151</v>
      </c>
    </row>
    <row r="172" spans="2:65" s="1" customFormat="1" ht="34.200000000000003" customHeight="1">
      <c r="B172" s="133"/>
      <c r="C172" s="162" t="s">
        <v>245</v>
      </c>
      <c r="D172" s="162" t="s">
        <v>152</v>
      </c>
      <c r="E172" s="163" t="s">
        <v>246</v>
      </c>
      <c r="F172" s="255" t="s">
        <v>247</v>
      </c>
      <c r="G172" s="255"/>
      <c r="H172" s="255"/>
      <c r="I172" s="255"/>
      <c r="J172" s="164" t="s">
        <v>248</v>
      </c>
      <c r="K172" s="189">
        <v>0</v>
      </c>
      <c r="L172" s="256">
        <v>0</v>
      </c>
      <c r="M172" s="256"/>
      <c r="N172" s="244">
        <f>ROUND(L172*K172,2)</f>
        <v>0</v>
      </c>
      <c r="O172" s="244"/>
      <c r="P172" s="244"/>
      <c r="Q172" s="244"/>
      <c r="R172" s="136"/>
      <c r="T172" s="166" t="s">
        <v>5</v>
      </c>
      <c r="U172" s="45" t="s">
        <v>43</v>
      </c>
      <c r="V172" s="37"/>
      <c r="W172" s="167">
        <f>V172*K172</f>
        <v>0</v>
      </c>
      <c r="X172" s="167">
        <v>0</v>
      </c>
      <c r="Y172" s="167">
        <f>X172*K172</f>
        <v>0</v>
      </c>
      <c r="Z172" s="167">
        <v>0</v>
      </c>
      <c r="AA172" s="168">
        <f>Z172*K172</f>
        <v>0</v>
      </c>
      <c r="AR172" s="20" t="s">
        <v>221</v>
      </c>
      <c r="AT172" s="20" t="s">
        <v>152</v>
      </c>
      <c r="AU172" s="20" t="s">
        <v>108</v>
      </c>
      <c r="AY172" s="20" t="s">
        <v>151</v>
      </c>
      <c r="BE172" s="107">
        <f>IF(U172="základní",N172,0)</f>
        <v>0</v>
      </c>
      <c r="BF172" s="107">
        <f>IF(U172="snížená",N172,0)</f>
        <v>0</v>
      </c>
      <c r="BG172" s="107">
        <f>IF(U172="zákl. přenesená",N172,0)</f>
        <v>0</v>
      </c>
      <c r="BH172" s="107">
        <f>IF(U172="sníž. přenesená",N172,0)</f>
        <v>0</v>
      </c>
      <c r="BI172" s="107">
        <f>IF(U172="nulová",N172,0)</f>
        <v>0</v>
      </c>
      <c r="BJ172" s="20" t="s">
        <v>86</v>
      </c>
      <c r="BK172" s="107">
        <f>ROUND(L172*K172,2)</f>
        <v>0</v>
      </c>
      <c r="BL172" s="20" t="s">
        <v>221</v>
      </c>
      <c r="BM172" s="20" t="s">
        <v>249</v>
      </c>
    </row>
    <row r="173" spans="2:65" s="9" customFormat="1" ht="29.85" customHeight="1">
      <c r="B173" s="151"/>
      <c r="C173" s="152"/>
      <c r="D173" s="161" t="s">
        <v>127</v>
      </c>
      <c r="E173" s="161"/>
      <c r="F173" s="161"/>
      <c r="G173" s="161"/>
      <c r="H173" s="161"/>
      <c r="I173" s="161"/>
      <c r="J173" s="161"/>
      <c r="K173" s="161"/>
      <c r="L173" s="161"/>
      <c r="M173" s="161"/>
      <c r="N173" s="251">
        <f>BK173</f>
        <v>0</v>
      </c>
      <c r="O173" s="252"/>
      <c r="P173" s="252"/>
      <c r="Q173" s="252"/>
      <c r="R173" s="154"/>
      <c r="T173" s="155"/>
      <c r="U173" s="152"/>
      <c r="V173" s="152"/>
      <c r="W173" s="156">
        <f>SUM(W174:W193)</f>
        <v>0</v>
      </c>
      <c r="X173" s="152"/>
      <c r="Y173" s="156">
        <f>SUM(Y174:Y193)</f>
        <v>0</v>
      </c>
      <c r="Z173" s="152"/>
      <c r="AA173" s="157">
        <f>SUM(AA174:AA193)</f>
        <v>9.1054200000000005</v>
      </c>
      <c r="AR173" s="158" t="s">
        <v>108</v>
      </c>
      <c r="AT173" s="159" t="s">
        <v>77</v>
      </c>
      <c r="AU173" s="159" t="s">
        <v>86</v>
      </c>
      <c r="AY173" s="158" t="s">
        <v>151</v>
      </c>
      <c r="BK173" s="160">
        <f>SUM(BK174:BK193)</f>
        <v>0</v>
      </c>
    </row>
    <row r="174" spans="2:65" s="1" customFormat="1" ht="22.8" customHeight="1">
      <c r="B174" s="133"/>
      <c r="C174" s="162" t="s">
        <v>250</v>
      </c>
      <c r="D174" s="162" t="s">
        <v>152</v>
      </c>
      <c r="E174" s="163" t="s">
        <v>251</v>
      </c>
      <c r="F174" s="255" t="s">
        <v>252</v>
      </c>
      <c r="G174" s="255"/>
      <c r="H174" s="255"/>
      <c r="I174" s="255"/>
      <c r="J174" s="164" t="s">
        <v>253</v>
      </c>
      <c r="K174" s="165">
        <v>125.42</v>
      </c>
      <c r="L174" s="256">
        <v>0</v>
      </c>
      <c r="M174" s="256"/>
      <c r="N174" s="244">
        <f>ROUND(L174*K174,2)</f>
        <v>0</v>
      </c>
      <c r="O174" s="244"/>
      <c r="P174" s="244"/>
      <c r="Q174" s="244"/>
      <c r="R174" s="136"/>
      <c r="T174" s="166" t="s">
        <v>5</v>
      </c>
      <c r="U174" s="45" t="s">
        <v>43</v>
      </c>
      <c r="V174" s="37"/>
      <c r="W174" s="167">
        <f>V174*K174</f>
        <v>0</v>
      </c>
      <c r="X174" s="167">
        <v>0</v>
      </c>
      <c r="Y174" s="167">
        <f>X174*K174</f>
        <v>0</v>
      </c>
      <c r="Z174" s="167">
        <v>1E-3</v>
      </c>
      <c r="AA174" s="168">
        <f>Z174*K174</f>
        <v>0.12542</v>
      </c>
      <c r="AR174" s="20" t="s">
        <v>221</v>
      </c>
      <c r="AT174" s="20" t="s">
        <v>152</v>
      </c>
      <c r="AU174" s="20" t="s">
        <v>108</v>
      </c>
      <c r="AY174" s="20" t="s">
        <v>151</v>
      </c>
      <c r="BE174" s="107">
        <f>IF(U174="základní",N174,0)</f>
        <v>0</v>
      </c>
      <c r="BF174" s="107">
        <f>IF(U174="snížená",N174,0)</f>
        <v>0</v>
      </c>
      <c r="BG174" s="107">
        <f>IF(U174="zákl. přenesená",N174,0)</f>
        <v>0</v>
      </c>
      <c r="BH174" s="107">
        <f>IF(U174="sníž. přenesená",N174,0)</f>
        <v>0</v>
      </c>
      <c r="BI174" s="107">
        <f>IF(U174="nulová",N174,0)</f>
        <v>0</v>
      </c>
      <c r="BJ174" s="20" t="s">
        <v>86</v>
      </c>
      <c r="BK174" s="107">
        <f>ROUND(L174*K174,2)</f>
        <v>0</v>
      </c>
      <c r="BL174" s="20" t="s">
        <v>221</v>
      </c>
      <c r="BM174" s="20" t="s">
        <v>254</v>
      </c>
    </row>
    <row r="175" spans="2:65" s="10" customFormat="1" ht="14.4" customHeight="1">
      <c r="B175" s="169"/>
      <c r="C175" s="170"/>
      <c r="D175" s="170"/>
      <c r="E175" s="171" t="s">
        <v>5</v>
      </c>
      <c r="F175" s="257" t="s">
        <v>255</v>
      </c>
      <c r="G175" s="258"/>
      <c r="H175" s="258"/>
      <c r="I175" s="258"/>
      <c r="J175" s="170"/>
      <c r="K175" s="172">
        <v>26.62</v>
      </c>
      <c r="L175" s="170"/>
      <c r="M175" s="170"/>
      <c r="N175" s="170"/>
      <c r="O175" s="170"/>
      <c r="P175" s="170"/>
      <c r="Q175" s="170"/>
      <c r="R175" s="173"/>
      <c r="T175" s="174"/>
      <c r="U175" s="170"/>
      <c r="V175" s="170"/>
      <c r="W175" s="170"/>
      <c r="X175" s="170"/>
      <c r="Y175" s="170"/>
      <c r="Z175" s="170"/>
      <c r="AA175" s="175"/>
      <c r="AT175" s="176" t="s">
        <v>158</v>
      </c>
      <c r="AU175" s="176" t="s">
        <v>108</v>
      </c>
      <c r="AV175" s="10" t="s">
        <v>108</v>
      </c>
      <c r="AW175" s="10" t="s">
        <v>35</v>
      </c>
      <c r="AX175" s="10" t="s">
        <v>78</v>
      </c>
      <c r="AY175" s="176" t="s">
        <v>151</v>
      </c>
    </row>
    <row r="176" spans="2:65" s="10" customFormat="1" ht="14.4" customHeight="1">
      <c r="B176" s="169"/>
      <c r="C176" s="170"/>
      <c r="D176" s="170"/>
      <c r="E176" s="171" t="s">
        <v>5</v>
      </c>
      <c r="F176" s="253" t="s">
        <v>255</v>
      </c>
      <c r="G176" s="254"/>
      <c r="H176" s="254"/>
      <c r="I176" s="254"/>
      <c r="J176" s="170"/>
      <c r="K176" s="172">
        <v>26.62</v>
      </c>
      <c r="L176" s="170"/>
      <c r="M176" s="170"/>
      <c r="N176" s="170"/>
      <c r="O176" s="170"/>
      <c r="P176" s="170"/>
      <c r="Q176" s="170"/>
      <c r="R176" s="173"/>
      <c r="T176" s="174"/>
      <c r="U176" s="170"/>
      <c r="V176" s="170"/>
      <c r="W176" s="170"/>
      <c r="X176" s="170"/>
      <c r="Y176" s="170"/>
      <c r="Z176" s="170"/>
      <c r="AA176" s="175"/>
      <c r="AT176" s="176" t="s">
        <v>158</v>
      </c>
      <c r="AU176" s="176" t="s">
        <v>108</v>
      </c>
      <c r="AV176" s="10" t="s">
        <v>108</v>
      </c>
      <c r="AW176" s="10" t="s">
        <v>35</v>
      </c>
      <c r="AX176" s="10" t="s">
        <v>78</v>
      </c>
      <c r="AY176" s="176" t="s">
        <v>151</v>
      </c>
    </row>
    <row r="177" spans="2:65" s="10" customFormat="1" ht="14.4" customHeight="1">
      <c r="B177" s="169"/>
      <c r="C177" s="170"/>
      <c r="D177" s="170"/>
      <c r="E177" s="171" t="s">
        <v>5</v>
      </c>
      <c r="F177" s="253" t="s">
        <v>256</v>
      </c>
      <c r="G177" s="254"/>
      <c r="H177" s="254"/>
      <c r="I177" s="254"/>
      <c r="J177" s="170"/>
      <c r="K177" s="172">
        <v>15.42</v>
      </c>
      <c r="L177" s="170"/>
      <c r="M177" s="170"/>
      <c r="N177" s="170"/>
      <c r="O177" s="170"/>
      <c r="P177" s="170"/>
      <c r="Q177" s="170"/>
      <c r="R177" s="173"/>
      <c r="T177" s="174"/>
      <c r="U177" s="170"/>
      <c r="V177" s="170"/>
      <c r="W177" s="170"/>
      <c r="X177" s="170"/>
      <c r="Y177" s="170"/>
      <c r="Z177" s="170"/>
      <c r="AA177" s="175"/>
      <c r="AT177" s="176" t="s">
        <v>158</v>
      </c>
      <c r="AU177" s="176" t="s">
        <v>108</v>
      </c>
      <c r="AV177" s="10" t="s">
        <v>108</v>
      </c>
      <c r="AW177" s="10" t="s">
        <v>35</v>
      </c>
      <c r="AX177" s="10" t="s">
        <v>78</v>
      </c>
      <c r="AY177" s="176" t="s">
        <v>151</v>
      </c>
    </row>
    <row r="178" spans="2:65" s="10" customFormat="1" ht="14.4" customHeight="1">
      <c r="B178" s="169"/>
      <c r="C178" s="170"/>
      <c r="D178" s="170"/>
      <c r="E178" s="171" t="s">
        <v>5</v>
      </c>
      <c r="F178" s="253" t="s">
        <v>256</v>
      </c>
      <c r="G178" s="254"/>
      <c r="H178" s="254"/>
      <c r="I178" s="254"/>
      <c r="J178" s="170"/>
      <c r="K178" s="172">
        <v>15.42</v>
      </c>
      <c r="L178" s="170"/>
      <c r="M178" s="170"/>
      <c r="N178" s="170"/>
      <c r="O178" s="170"/>
      <c r="P178" s="170"/>
      <c r="Q178" s="170"/>
      <c r="R178" s="173"/>
      <c r="T178" s="174"/>
      <c r="U178" s="170"/>
      <c r="V178" s="170"/>
      <c r="W178" s="170"/>
      <c r="X178" s="170"/>
      <c r="Y178" s="170"/>
      <c r="Z178" s="170"/>
      <c r="AA178" s="175"/>
      <c r="AT178" s="176" t="s">
        <v>158</v>
      </c>
      <c r="AU178" s="176" t="s">
        <v>108</v>
      </c>
      <c r="AV178" s="10" t="s">
        <v>108</v>
      </c>
      <c r="AW178" s="10" t="s">
        <v>35</v>
      </c>
      <c r="AX178" s="10" t="s">
        <v>78</v>
      </c>
      <c r="AY178" s="176" t="s">
        <v>151</v>
      </c>
    </row>
    <row r="179" spans="2:65" s="10" customFormat="1" ht="14.4" customHeight="1">
      <c r="B179" s="169"/>
      <c r="C179" s="170"/>
      <c r="D179" s="170"/>
      <c r="E179" s="171" t="s">
        <v>5</v>
      </c>
      <c r="F179" s="253" t="s">
        <v>257</v>
      </c>
      <c r="G179" s="254"/>
      <c r="H179" s="254"/>
      <c r="I179" s="254"/>
      <c r="J179" s="170"/>
      <c r="K179" s="172">
        <v>10.35</v>
      </c>
      <c r="L179" s="170"/>
      <c r="M179" s="170"/>
      <c r="N179" s="170"/>
      <c r="O179" s="170"/>
      <c r="P179" s="170"/>
      <c r="Q179" s="170"/>
      <c r="R179" s="173"/>
      <c r="T179" s="174"/>
      <c r="U179" s="170"/>
      <c r="V179" s="170"/>
      <c r="W179" s="170"/>
      <c r="X179" s="170"/>
      <c r="Y179" s="170"/>
      <c r="Z179" s="170"/>
      <c r="AA179" s="175"/>
      <c r="AT179" s="176" t="s">
        <v>158</v>
      </c>
      <c r="AU179" s="176" t="s">
        <v>108</v>
      </c>
      <c r="AV179" s="10" t="s">
        <v>108</v>
      </c>
      <c r="AW179" s="10" t="s">
        <v>35</v>
      </c>
      <c r="AX179" s="10" t="s">
        <v>78</v>
      </c>
      <c r="AY179" s="176" t="s">
        <v>151</v>
      </c>
    </row>
    <row r="180" spans="2:65" s="10" customFormat="1" ht="14.4" customHeight="1">
      <c r="B180" s="169"/>
      <c r="C180" s="170"/>
      <c r="D180" s="170"/>
      <c r="E180" s="171" t="s">
        <v>5</v>
      </c>
      <c r="F180" s="253" t="s">
        <v>257</v>
      </c>
      <c r="G180" s="254"/>
      <c r="H180" s="254"/>
      <c r="I180" s="254"/>
      <c r="J180" s="170"/>
      <c r="K180" s="172">
        <v>10.35</v>
      </c>
      <c r="L180" s="170"/>
      <c r="M180" s="170"/>
      <c r="N180" s="170"/>
      <c r="O180" s="170"/>
      <c r="P180" s="170"/>
      <c r="Q180" s="170"/>
      <c r="R180" s="173"/>
      <c r="T180" s="174"/>
      <c r="U180" s="170"/>
      <c r="V180" s="170"/>
      <c r="W180" s="170"/>
      <c r="X180" s="170"/>
      <c r="Y180" s="170"/>
      <c r="Z180" s="170"/>
      <c r="AA180" s="175"/>
      <c r="AT180" s="176" t="s">
        <v>158</v>
      </c>
      <c r="AU180" s="176" t="s">
        <v>108</v>
      </c>
      <c r="AV180" s="10" t="s">
        <v>108</v>
      </c>
      <c r="AW180" s="10" t="s">
        <v>35</v>
      </c>
      <c r="AX180" s="10" t="s">
        <v>78</v>
      </c>
      <c r="AY180" s="176" t="s">
        <v>151</v>
      </c>
    </row>
    <row r="181" spans="2:65" s="10" customFormat="1" ht="14.4" customHeight="1">
      <c r="B181" s="169"/>
      <c r="C181" s="170"/>
      <c r="D181" s="170"/>
      <c r="E181" s="171" t="s">
        <v>5</v>
      </c>
      <c r="F181" s="253" t="s">
        <v>258</v>
      </c>
      <c r="G181" s="254"/>
      <c r="H181" s="254"/>
      <c r="I181" s="254"/>
      <c r="J181" s="170"/>
      <c r="K181" s="172">
        <v>2.7</v>
      </c>
      <c r="L181" s="170"/>
      <c r="M181" s="170"/>
      <c r="N181" s="170"/>
      <c r="O181" s="170"/>
      <c r="P181" s="170"/>
      <c r="Q181" s="170"/>
      <c r="R181" s="173"/>
      <c r="T181" s="174"/>
      <c r="U181" s="170"/>
      <c r="V181" s="170"/>
      <c r="W181" s="170"/>
      <c r="X181" s="170"/>
      <c r="Y181" s="170"/>
      <c r="Z181" s="170"/>
      <c r="AA181" s="175"/>
      <c r="AT181" s="176" t="s">
        <v>158</v>
      </c>
      <c r="AU181" s="176" t="s">
        <v>108</v>
      </c>
      <c r="AV181" s="10" t="s">
        <v>108</v>
      </c>
      <c r="AW181" s="10" t="s">
        <v>35</v>
      </c>
      <c r="AX181" s="10" t="s">
        <v>78</v>
      </c>
      <c r="AY181" s="176" t="s">
        <v>151</v>
      </c>
    </row>
    <row r="182" spans="2:65" s="10" customFormat="1" ht="14.4" customHeight="1">
      <c r="B182" s="169"/>
      <c r="C182" s="170"/>
      <c r="D182" s="170"/>
      <c r="E182" s="171" t="s">
        <v>5</v>
      </c>
      <c r="F182" s="253" t="s">
        <v>258</v>
      </c>
      <c r="G182" s="254"/>
      <c r="H182" s="254"/>
      <c r="I182" s="254"/>
      <c r="J182" s="170"/>
      <c r="K182" s="172">
        <v>2.7</v>
      </c>
      <c r="L182" s="170"/>
      <c r="M182" s="170"/>
      <c r="N182" s="170"/>
      <c r="O182" s="170"/>
      <c r="P182" s="170"/>
      <c r="Q182" s="170"/>
      <c r="R182" s="173"/>
      <c r="T182" s="174"/>
      <c r="U182" s="170"/>
      <c r="V182" s="170"/>
      <c r="W182" s="170"/>
      <c r="X182" s="170"/>
      <c r="Y182" s="170"/>
      <c r="Z182" s="170"/>
      <c r="AA182" s="175"/>
      <c r="AT182" s="176" t="s">
        <v>158</v>
      </c>
      <c r="AU182" s="176" t="s">
        <v>108</v>
      </c>
      <c r="AV182" s="10" t="s">
        <v>108</v>
      </c>
      <c r="AW182" s="10" t="s">
        <v>35</v>
      </c>
      <c r="AX182" s="10" t="s">
        <v>78</v>
      </c>
      <c r="AY182" s="176" t="s">
        <v>151</v>
      </c>
    </row>
    <row r="183" spans="2:65" s="10" customFormat="1" ht="14.4" customHeight="1">
      <c r="B183" s="169"/>
      <c r="C183" s="170"/>
      <c r="D183" s="170"/>
      <c r="E183" s="171" t="s">
        <v>5</v>
      </c>
      <c r="F183" s="253" t="s">
        <v>259</v>
      </c>
      <c r="G183" s="254"/>
      <c r="H183" s="254"/>
      <c r="I183" s="254"/>
      <c r="J183" s="170"/>
      <c r="K183" s="172">
        <v>4.92</v>
      </c>
      <c r="L183" s="170"/>
      <c r="M183" s="170"/>
      <c r="N183" s="170"/>
      <c r="O183" s="170"/>
      <c r="P183" s="170"/>
      <c r="Q183" s="170"/>
      <c r="R183" s="173"/>
      <c r="T183" s="174"/>
      <c r="U183" s="170"/>
      <c r="V183" s="170"/>
      <c r="W183" s="170"/>
      <c r="X183" s="170"/>
      <c r="Y183" s="170"/>
      <c r="Z183" s="170"/>
      <c r="AA183" s="175"/>
      <c r="AT183" s="176" t="s">
        <v>158</v>
      </c>
      <c r="AU183" s="176" t="s">
        <v>108</v>
      </c>
      <c r="AV183" s="10" t="s">
        <v>108</v>
      </c>
      <c r="AW183" s="10" t="s">
        <v>35</v>
      </c>
      <c r="AX183" s="10" t="s">
        <v>78</v>
      </c>
      <c r="AY183" s="176" t="s">
        <v>151</v>
      </c>
    </row>
    <row r="184" spans="2:65" s="10" customFormat="1" ht="14.4" customHeight="1">
      <c r="B184" s="169"/>
      <c r="C184" s="170"/>
      <c r="D184" s="170"/>
      <c r="E184" s="171" t="s">
        <v>5</v>
      </c>
      <c r="F184" s="253" t="s">
        <v>259</v>
      </c>
      <c r="G184" s="254"/>
      <c r="H184" s="254"/>
      <c r="I184" s="254"/>
      <c r="J184" s="170"/>
      <c r="K184" s="172">
        <v>4.92</v>
      </c>
      <c r="L184" s="170"/>
      <c r="M184" s="170"/>
      <c r="N184" s="170"/>
      <c r="O184" s="170"/>
      <c r="P184" s="170"/>
      <c r="Q184" s="170"/>
      <c r="R184" s="173"/>
      <c r="T184" s="174"/>
      <c r="U184" s="170"/>
      <c r="V184" s="170"/>
      <c r="W184" s="170"/>
      <c r="X184" s="170"/>
      <c r="Y184" s="170"/>
      <c r="Z184" s="170"/>
      <c r="AA184" s="175"/>
      <c r="AT184" s="176" t="s">
        <v>158</v>
      </c>
      <c r="AU184" s="176" t="s">
        <v>108</v>
      </c>
      <c r="AV184" s="10" t="s">
        <v>108</v>
      </c>
      <c r="AW184" s="10" t="s">
        <v>35</v>
      </c>
      <c r="AX184" s="10" t="s">
        <v>78</v>
      </c>
      <c r="AY184" s="176" t="s">
        <v>151</v>
      </c>
    </row>
    <row r="185" spans="2:65" s="10" customFormat="1" ht="14.4" customHeight="1">
      <c r="B185" s="169"/>
      <c r="C185" s="170"/>
      <c r="D185" s="170"/>
      <c r="E185" s="171" t="s">
        <v>5</v>
      </c>
      <c r="F185" s="253" t="s">
        <v>258</v>
      </c>
      <c r="G185" s="254"/>
      <c r="H185" s="254"/>
      <c r="I185" s="254"/>
      <c r="J185" s="170"/>
      <c r="K185" s="172">
        <v>2.7</v>
      </c>
      <c r="L185" s="170"/>
      <c r="M185" s="170"/>
      <c r="N185" s="170"/>
      <c r="O185" s="170"/>
      <c r="P185" s="170"/>
      <c r="Q185" s="170"/>
      <c r="R185" s="173"/>
      <c r="T185" s="174"/>
      <c r="U185" s="170"/>
      <c r="V185" s="170"/>
      <c r="W185" s="170"/>
      <c r="X185" s="170"/>
      <c r="Y185" s="170"/>
      <c r="Z185" s="170"/>
      <c r="AA185" s="175"/>
      <c r="AT185" s="176" t="s">
        <v>158</v>
      </c>
      <c r="AU185" s="176" t="s">
        <v>108</v>
      </c>
      <c r="AV185" s="10" t="s">
        <v>108</v>
      </c>
      <c r="AW185" s="10" t="s">
        <v>35</v>
      </c>
      <c r="AX185" s="10" t="s">
        <v>78</v>
      </c>
      <c r="AY185" s="176" t="s">
        <v>151</v>
      </c>
    </row>
    <row r="186" spans="2:65" s="10" customFormat="1" ht="14.4" customHeight="1">
      <c r="B186" s="169"/>
      <c r="C186" s="170"/>
      <c r="D186" s="170"/>
      <c r="E186" s="171" t="s">
        <v>5</v>
      </c>
      <c r="F186" s="253" t="s">
        <v>258</v>
      </c>
      <c r="G186" s="254"/>
      <c r="H186" s="254"/>
      <c r="I186" s="254"/>
      <c r="J186" s="170"/>
      <c r="K186" s="172">
        <v>2.7</v>
      </c>
      <c r="L186" s="170"/>
      <c r="M186" s="170"/>
      <c r="N186" s="170"/>
      <c r="O186" s="170"/>
      <c r="P186" s="170"/>
      <c r="Q186" s="170"/>
      <c r="R186" s="173"/>
      <c r="T186" s="174"/>
      <c r="U186" s="170"/>
      <c r="V186" s="170"/>
      <c r="W186" s="170"/>
      <c r="X186" s="170"/>
      <c r="Y186" s="170"/>
      <c r="Z186" s="170"/>
      <c r="AA186" s="175"/>
      <c r="AT186" s="176" t="s">
        <v>158</v>
      </c>
      <c r="AU186" s="176" t="s">
        <v>108</v>
      </c>
      <c r="AV186" s="10" t="s">
        <v>108</v>
      </c>
      <c r="AW186" s="10" t="s">
        <v>35</v>
      </c>
      <c r="AX186" s="10" t="s">
        <v>78</v>
      </c>
      <c r="AY186" s="176" t="s">
        <v>151</v>
      </c>
    </row>
    <row r="187" spans="2:65" s="11" customFormat="1" ht="14.4" customHeight="1">
      <c r="B187" s="177"/>
      <c r="C187" s="178"/>
      <c r="D187" s="178"/>
      <c r="E187" s="179" t="s">
        <v>5</v>
      </c>
      <c r="F187" s="239" t="s">
        <v>159</v>
      </c>
      <c r="G187" s="240"/>
      <c r="H187" s="240"/>
      <c r="I187" s="240"/>
      <c r="J187" s="178"/>
      <c r="K187" s="180">
        <v>125.42</v>
      </c>
      <c r="L187" s="178"/>
      <c r="M187" s="178"/>
      <c r="N187" s="178"/>
      <c r="O187" s="178"/>
      <c r="P187" s="178"/>
      <c r="Q187" s="178"/>
      <c r="R187" s="181"/>
      <c r="T187" s="182"/>
      <c r="U187" s="178"/>
      <c r="V187" s="178"/>
      <c r="W187" s="178"/>
      <c r="X187" s="178"/>
      <c r="Y187" s="178"/>
      <c r="Z187" s="178"/>
      <c r="AA187" s="183"/>
      <c r="AT187" s="184" t="s">
        <v>158</v>
      </c>
      <c r="AU187" s="184" t="s">
        <v>108</v>
      </c>
      <c r="AV187" s="11" t="s">
        <v>156</v>
      </c>
      <c r="AW187" s="11" t="s">
        <v>35</v>
      </c>
      <c r="AX187" s="11" t="s">
        <v>86</v>
      </c>
      <c r="AY187" s="184" t="s">
        <v>151</v>
      </c>
    </row>
    <row r="188" spans="2:65" s="1" customFormat="1" ht="22.8" customHeight="1">
      <c r="B188" s="133"/>
      <c r="C188" s="162" t="s">
        <v>260</v>
      </c>
      <c r="D188" s="162" t="s">
        <v>152</v>
      </c>
      <c r="E188" s="163" t="s">
        <v>261</v>
      </c>
      <c r="F188" s="255" t="s">
        <v>262</v>
      </c>
      <c r="G188" s="255"/>
      <c r="H188" s="255"/>
      <c r="I188" s="255"/>
      <c r="J188" s="164" t="s">
        <v>168</v>
      </c>
      <c r="K188" s="165">
        <v>449</v>
      </c>
      <c r="L188" s="256">
        <v>0</v>
      </c>
      <c r="M188" s="256"/>
      <c r="N188" s="244">
        <f>ROUND(L188*K188,2)</f>
        <v>0</v>
      </c>
      <c r="O188" s="244"/>
      <c r="P188" s="244"/>
      <c r="Q188" s="244"/>
      <c r="R188" s="136"/>
      <c r="T188" s="166" t="s">
        <v>5</v>
      </c>
      <c r="U188" s="45" t="s">
        <v>43</v>
      </c>
      <c r="V188" s="37"/>
      <c r="W188" s="167">
        <f>V188*K188</f>
        <v>0</v>
      </c>
      <c r="X188" s="167">
        <v>0</v>
      </c>
      <c r="Y188" s="167">
        <f>X188*K188</f>
        <v>0</v>
      </c>
      <c r="Z188" s="167">
        <v>0.02</v>
      </c>
      <c r="AA188" s="168">
        <f>Z188*K188</f>
        <v>8.98</v>
      </c>
      <c r="AR188" s="20" t="s">
        <v>221</v>
      </c>
      <c r="AT188" s="20" t="s">
        <v>152</v>
      </c>
      <c r="AU188" s="20" t="s">
        <v>108</v>
      </c>
      <c r="AY188" s="20" t="s">
        <v>151</v>
      </c>
      <c r="BE188" s="107">
        <f>IF(U188="základní",N188,0)</f>
        <v>0</v>
      </c>
      <c r="BF188" s="107">
        <f>IF(U188="snížená",N188,0)</f>
        <v>0</v>
      </c>
      <c r="BG188" s="107">
        <f>IF(U188="zákl. přenesená",N188,0)</f>
        <v>0</v>
      </c>
      <c r="BH188" s="107">
        <f>IF(U188="sníž. přenesená",N188,0)</f>
        <v>0</v>
      </c>
      <c r="BI188" s="107">
        <f>IF(U188="nulová",N188,0)</f>
        <v>0</v>
      </c>
      <c r="BJ188" s="20" t="s">
        <v>86</v>
      </c>
      <c r="BK188" s="107">
        <f>ROUND(L188*K188,2)</f>
        <v>0</v>
      </c>
      <c r="BL188" s="20" t="s">
        <v>221</v>
      </c>
      <c r="BM188" s="20" t="s">
        <v>263</v>
      </c>
    </row>
    <row r="189" spans="2:65" s="10" customFormat="1" ht="14.4" customHeight="1">
      <c r="B189" s="169"/>
      <c r="C189" s="170"/>
      <c r="D189" s="170"/>
      <c r="E189" s="171" t="s">
        <v>5</v>
      </c>
      <c r="F189" s="257" t="s">
        <v>170</v>
      </c>
      <c r="G189" s="258"/>
      <c r="H189" s="258"/>
      <c r="I189" s="258"/>
      <c r="J189" s="170"/>
      <c r="K189" s="172">
        <v>406.63</v>
      </c>
      <c r="L189" s="170"/>
      <c r="M189" s="170"/>
      <c r="N189" s="170"/>
      <c r="O189" s="170"/>
      <c r="P189" s="170"/>
      <c r="Q189" s="170"/>
      <c r="R189" s="173"/>
      <c r="T189" s="174"/>
      <c r="U189" s="170"/>
      <c r="V189" s="170"/>
      <c r="W189" s="170"/>
      <c r="X189" s="170"/>
      <c r="Y189" s="170"/>
      <c r="Z189" s="170"/>
      <c r="AA189" s="175"/>
      <c r="AT189" s="176" t="s">
        <v>158</v>
      </c>
      <c r="AU189" s="176" t="s">
        <v>108</v>
      </c>
      <c r="AV189" s="10" t="s">
        <v>108</v>
      </c>
      <c r="AW189" s="10" t="s">
        <v>35</v>
      </c>
      <c r="AX189" s="10" t="s">
        <v>78</v>
      </c>
      <c r="AY189" s="176" t="s">
        <v>151</v>
      </c>
    </row>
    <row r="190" spans="2:65" s="10" customFormat="1" ht="14.4" customHeight="1">
      <c r="B190" s="169"/>
      <c r="C190" s="170"/>
      <c r="D190" s="170"/>
      <c r="E190" s="171" t="s">
        <v>5</v>
      </c>
      <c r="F190" s="253" t="s">
        <v>171</v>
      </c>
      <c r="G190" s="254"/>
      <c r="H190" s="254"/>
      <c r="I190" s="254"/>
      <c r="J190" s="170"/>
      <c r="K190" s="172">
        <v>13.75</v>
      </c>
      <c r="L190" s="170"/>
      <c r="M190" s="170"/>
      <c r="N190" s="170"/>
      <c r="O190" s="170"/>
      <c r="P190" s="170"/>
      <c r="Q190" s="170"/>
      <c r="R190" s="173"/>
      <c r="T190" s="174"/>
      <c r="U190" s="170"/>
      <c r="V190" s="170"/>
      <c r="W190" s="170"/>
      <c r="X190" s="170"/>
      <c r="Y190" s="170"/>
      <c r="Z190" s="170"/>
      <c r="AA190" s="175"/>
      <c r="AT190" s="176" t="s">
        <v>158</v>
      </c>
      <c r="AU190" s="176" t="s">
        <v>108</v>
      </c>
      <c r="AV190" s="10" t="s">
        <v>108</v>
      </c>
      <c r="AW190" s="10" t="s">
        <v>35</v>
      </c>
      <c r="AX190" s="10" t="s">
        <v>78</v>
      </c>
      <c r="AY190" s="176" t="s">
        <v>151</v>
      </c>
    </row>
    <row r="191" spans="2:65" s="10" customFormat="1" ht="14.4" customHeight="1">
      <c r="B191" s="169"/>
      <c r="C191" s="170"/>
      <c r="D191" s="170"/>
      <c r="E191" s="171" t="s">
        <v>5</v>
      </c>
      <c r="F191" s="253" t="s">
        <v>172</v>
      </c>
      <c r="G191" s="254"/>
      <c r="H191" s="254"/>
      <c r="I191" s="254"/>
      <c r="J191" s="170"/>
      <c r="K191" s="172">
        <v>28.62</v>
      </c>
      <c r="L191" s="170"/>
      <c r="M191" s="170"/>
      <c r="N191" s="170"/>
      <c r="O191" s="170"/>
      <c r="P191" s="170"/>
      <c r="Q191" s="170"/>
      <c r="R191" s="173"/>
      <c r="T191" s="174"/>
      <c r="U191" s="170"/>
      <c r="V191" s="170"/>
      <c r="W191" s="170"/>
      <c r="X191" s="170"/>
      <c r="Y191" s="170"/>
      <c r="Z191" s="170"/>
      <c r="AA191" s="175"/>
      <c r="AT191" s="176" t="s">
        <v>158</v>
      </c>
      <c r="AU191" s="176" t="s">
        <v>108</v>
      </c>
      <c r="AV191" s="10" t="s">
        <v>108</v>
      </c>
      <c r="AW191" s="10" t="s">
        <v>35</v>
      </c>
      <c r="AX191" s="10" t="s">
        <v>78</v>
      </c>
      <c r="AY191" s="176" t="s">
        <v>151</v>
      </c>
    </row>
    <row r="192" spans="2:65" s="11" customFormat="1" ht="14.4" customHeight="1">
      <c r="B192" s="177"/>
      <c r="C192" s="178"/>
      <c r="D192" s="178"/>
      <c r="E192" s="179" t="s">
        <v>5</v>
      </c>
      <c r="F192" s="239" t="s">
        <v>159</v>
      </c>
      <c r="G192" s="240"/>
      <c r="H192" s="240"/>
      <c r="I192" s="240"/>
      <c r="J192" s="178"/>
      <c r="K192" s="180">
        <v>449</v>
      </c>
      <c r="L192" s="178"/>
      <c r="M192" s="178"/>
      <c r="N192" s="178"/>
      <c r="O192" s="178"/>
      <c r="P192" s="178"/>
      <c r="Q192" s="178"/>
      <c r="R192" s="181"/>
      <c r="T192" s="182"/>
      <c r="U192" s="178"/>
      <c r="V192" s="178"/>
      <c r="W192" s="178"/>
      <c r="X192" s="178"/>
      <c r="Y192" s="178"/>
      <c r="Z192" s="178"/>
      <c r="AA192" s="183"/>
      <c r="AT192" s="184" t="s">
        <v>158</v>
      </c>
      <c r="AU192" s="184" t="s">
        <v>108</v>
      </c>
      <c r="AV192" s="11" t="s">
        <v>156</v>
      </c>
      <c r="AW192" s="11" t="s">
        <v>35</v>
      </c>
      <c r="AX192" s="11" t="s">
        <v>86</v>
      </c>
      <c r="AY192" s="184" t="s">
        <v>151</v>
      </c>
    </row>
    <row r="193" spans="2:65" s="1" customFormat="1" ht="22.8" customHeight="1">
      <c r="B193" s="133"/>
      <c r="C193" s="185" t="s">
        <v>264</v>
      </c>
      <c r="D193" s="185" t="s">
        <v>160</v>
      </c>
      <c r="E193" s="186" t="s">
        <v>265</v>
      </c>
      <c r="F193" s="241" t="s">
        <v>266</v>
      </c>
      <c r="G193" s="241"/>
      <c r="H193" s="241"/>
      <c r="I193" s="241"/>
      <c r="J193" s="187" t="s">
        <v>168</v>
      </c>
      <c r="K193" s="188">
        <v>449</v>
      </c>
      <c r="L193" s="242">
        <v>0</v>
      </c>
      <c r="M193" s="242"/>
      <c r="N193" s="243">
        <f>ROUND(L193*K193,2)</f>
        <v>0</v>
      </c>
      <c r="O193" s="244"/>
      <c r="P193" s="244"/>
      <c r="Q193" s="244"/>
      <c r="R193" s="136"/>
      <c r="T193" s="166" t="s">
        <v>5</v>
      </c>
      <c r="U193" s="45" t="s">
        <v>43</v>
      </c>
      <c r="V193" s="37"/>
      <c r="W193" s="167">
        <f>V193*K193</f>
        <v>0</v>
      </c>
      <c r="X193" s="167">
        <v>0</v>
      </c>
      <c r="Y193" s="167">
        <f>X193*K193</f>
        <v>0</v>
      </c>
      <c r="Z193" s="167">
        <v>0</v>
      </c>
      <c r="AA193" s="168">
        <f>Z193*K193</f>
        <v>0</v>
      </c>
      <c r="AR193" s="20" t="s">
        <v>267</v>
      </c>
      <c r="AT193" s="20" t="s">
        <v>160</v>
      </c>
      <c r="AU193" s="20" t="s">
        <v>108</v>
      </c>
      <c r="AY193" s="20" t="s">
        <v>151</v>
      </c>
      <c r="BE193" s="107">
        <f>IF(U193="základní",N193,0)</f>
        <v>0</v>
      </c>
      <c r="BF193" s="107">
        <f>IF(U193="snížená",N193,0)</f>
        <v>0</v>
      </c>
      <c r="BG193" s="107">
        <f>IF(U193="zákl. přenesená",N193,0)</f>
        <v>0</v>
      </c>
      <c r="BH193" s="107">
        <f>IF(U193="sníž. přenesená",N193,0)</f>
        <v>0</v>
      </c>
      <c r="BI193" s="107">
        <f>IF(U193="nulová",N193,0)</f>
        <v>0</v>
      </c>
      <c r="BJ193" s="20" t="s">
        <v>86</v>
      </c>
      <c r="BK193" s="107">
        <f>ROUND(L193*K193,2)</f>
        <v>0</v>
      </c>
      <c r="BL193" s="20" t="s">
        <v>221</v>
      </c>
      <c r="BM193" s="20" t="s">
        <v>268</v>
      </c>
    </row>
    <row r="194" spans="2:65" s="1" customFormat="1" ht="49.95" customHeight="1">
      <c r="B194" s="36"/>
      <c r="C194" s="37"/>
      <c r="D194" s="153" t="s">
        <v>269</v>
      </c>
      <c r="E194" s="37"/>
      <c r="F194" s="37"/>
      <c r="G194" s="37"/>
      <c r="H194" s="37"/>
      <c r="I194" s="37"/>
      <c r="J194" s="37"/>
      <c r="K194" s="37"/>
      <c r="L194" s="37"/>
      <c r="M194" s="37"/>
      <c r="N194" s="236">
        <f>BK194</f>
        <v>0</v>
      </c>
      <c r="O194" s="237"/>
      <c r="P194" s="237"/>
      <c r="Q194" s="237"/>
      <c r="R194" s="38"/>
      <c r="T194" s="190"/>
      <c r="U194" s="57"/>
      <c r="V194" s="57"/>
      <c r="W194" s="57"/>
      <c r="X194" s="57"/>
      <c r="Y194" s="57"/>
      <c r="Z194" s="57"/>
      <c r="AA194" s="59"/>
      <c r="AT194" s="20" t="s">
        <v>77</v>
      </c>
      <c r="AU194" s="20" t="s">
        <v>78</v>
      </c>
      <c r="AY194" s="20" t="s">
        <v>270</v>
      </c>
      <c r="BK194" s="107">
        <v>0</v>
      </c>
    </row>
    <row r="195" spans="2:65" s="1" customFormat="1" ht="6.9" customHeight="1">
      <c r="B195" s="60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2"/>
    </row>
  </sheetData>
  <mergeCells count="19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F129:I129"/>
    <mergeCell ref="F130:I130"/>
    <mergeCell ref="L130:M130"/>
    <mergeCell ref="N130:Q130"/>
    <mergeCell ref="F132:I132"/>
    <mergeCell ref="L132:M132"/>
    <mergeCell ref="N132:Q132"/>
    <mergeCell ref="F133:I133"/>
    <mergeCell ref="F134:I134"/>
    <mergeCell ref="F135:I135"/>
    <mergeCell ref="F136:I136"/>
    <mergeCell ref="F137:I137"/>
    <mergeCell ref="L137:M137"/>
    <mergeCell ref="N137:Q137"/>
    <mergeCell ref="F138:I138"/>
    <mergeCell ref="F139:I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F155:I155"/>
    <mergeCell ref="F157:I157"/>
    <mergeCell ref="L157:M157"/>
    <mergeCell ref="N157:Q157"/>
    <mergeCell ref="F160:I160"/>
    <mergeCell ref="L160:M160"/>
    <mergeCell ref="N160:Q160"/>
    <mergeCell ref="F161:I161"/>
    <mergeCell ref="F162:I162"/>
    <mergeCell ref="F163:I163"/>
    <mergeCell ref="F164:I164"/>
    <mergeCell ref="F166:I166"/>
    <mergeCell ref="L166:M166"/>
    <mergeCell ref="N166:Q166"/>
    <mergeCell ref="F167:I167"/>
    <mergeCell ref="F168:I168"/>
    <mergeCell ref="F169:I169"/>
    <mergeCell ref="L169:M169"/>
    <mergeCell ref="N169:Q169"/>
    <mergeCell ref="F170:I170"/>
    <mergeCell ref="F171:I171"/>
    <mergeCell ref="F172:I172"/>
    <mergeCell ref="L172:M172"/>
    <mergeCell ref="N172:Q172"/>
    <mergeCell ref="F174:I174"/>
    <mergeCell ref="L174:M174"/>
    <mergeCell ref="N174:Q174"/>
    <mergeCell ref="F175:I175"/>
    <mergeCell ref="F190:I190"/>
    <mergeCell ref="F191:I191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N194:Q194"/>
    <mergeCell ref="H1:K1"/>
    <mergeCell ref="S2:AC2"/>
    <mergeCell ref="F192:I192"/>
    <mergeCell ref="F193:I193"/>
    <mergeCell ref="L193:M193"/>
    <mergeCell ref="N193:Q193"/>
    <mergeCell ref="N124:Q124"/>
    <mergeCell ref="N125:Q125"/>
    <mergeCell ref="N126:Q126"/>
    <mergeCell ref="N131:Q131"/>
    <mergeCell ref="N149:Q149"/>
    <mergeCell ref="N156:Q156"/>
    <mergeCell ref="N158:Q158"/>
    <mergeCell ref="N159:Q159"/>
    <mergeCell ref="N165:Q165"/>
    <mergeCell ref="N173:Q173"/>
    <mergeCell ref="F185:I185"/>
    <mergeCell ref="F186:I186"/>
    <mergeCell ref="F187:I187"/>
    <mergeCell ref="F188:I188"/>
    <mergeCell ref="L188:M188"/>
    <mergeCell ref="N188:Q188"/>
    <mergeCell ref="F189:I189"/>
  </mergeCell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rintOptions horizontalCentered="1"/>
  <pageMargins left="0.59055118110236227" right="0.59055118110236227" top="0.51181102362204722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2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103</v>
      </c>
      <c r="G1" s="15"/>
      <c r="H1" s="238" t="s">
        <v>104</v>
      </c>
      <c r="I1" s="238"/>
      <c r="J1" s="238"/>
      <c r="K1" s="238"/>
      <c r="L1" s="15" t="s">
        <v>105</v>
      </c>
      <c r="M1" s="13"/>
      <c r="N1" s="13"/>
      <c r="O1" s="14" t="s">
        <v>106</v>
      </c>
      <c r="P1" s="13"/>
      <c r="Q1" s="13"/>
      <c r="R1" s="13"/>
      <c r="S1" s="15" t="s">
        <v>107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" customHeight="1">
      <c r="C2" s="223" t="s">
        <v>7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S2" s="193" t="s">
        <v>8</v>
      </c>
      <c r="T2" s="194"/>
      <c r="U2" s="194"/>
      <c r="V2" s="194"/>
      <c r="W2" s="194"/>
      <c r="X2" s="194"/>
      <c r="Y2" s="194"/>
      <c r="Z2" s="194"/>
      <c r="AA2" s="194"/>
      <c r="AB2" s="194"/>
      <c r="AC2" s="194"/>
      <c r="AT2" s="20" t="s">
        <v>90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108</v>
      </c>
    </row>
    <row r="4" spans="1:66" ht="36.9" customHeight="1">
      <c r="B4" s="24"/>
      <c r="C4" s="207" t="s">
        <v>109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5"/>
      <c r="T4" s="19" t="s">
        <v>13</v>
      </c>
      <c r="AT4" s="20" t="s">
        <v>6</v>
      </c>
    </row>
    <row r="5" spans="1:66" ht="6.9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64" t="str">
        <f>'Rekapitulace stavby'!K6</f>
        <v>Oprava podlahy tělocvičny a zázemí ZŠ Na Příkopech 895 Chomutov - 1. ETAPA</v>
      </c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7"/>
      <c r="R6" s="25"/>
    </row>
    <row r="7" spans="1:66" s="1" customFormat="1" ht="32.85" customHeight="1">
      <c r="B7" s="36"/>
      <c r="C7" s="37"/>
      <c r="D7" s="30" t="s">
        <v>110</v>
      </c>
      <c r="E7" s="37"/>
      <c r="F7" s="229" t="s">
        <v>271</v>
      </c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37"/>
      <c r="R7" s="38"/>
    </row>
    <row r="8" spans="1:66" s="1" customFormat="1" ht="14.4" customHeight="1">
      <c r="B8" s="36"/>
      <c r="C8" s="37"/>
      <c r="D8" s="31" t="s">
        <v>21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22</v>
      </c>
      <c r="N8" s="37"/>
      <c r="O8" s="29" t="s">
        <v>5</v>
      </c>
      <c r="P8" s="37"/>
      <c r="Q8" s="37"/>
      <c r="R8" s="38"/>
    </row>
    <row r="9" spans="1:66" s="1" customFormat="1" ht="14.4" customHeight="1">
      <c r="B9" s="36"/>
      <c r="C9" s="37"/>
      <c r="D9" s="31" t="s">
        <v>23</v>
      </c>
      <c r="E9" s="37"/>
      <c r="F9" s="29" t="s">
        <v>24</v>
      </c>
      <c r="G9" s="37"/>
      <c r="H9" s="37"/>
      <c r="I9" s="37"/>
      <c r="J9" s="37"/>
      <c r="K9" s="37"/>
      <c r="L9" s="37"/>
      <c r="M9" s="31" t="s">
        <v>25</v>
      </c>
      <c r="N9" s="37"/>
      <c r="O9" s="277" t="str">
        <f>'Rekapitulace stavby'!AN8</f>
        <v>31. 5. 2018</v>
      </c>
      <c r="P9" s="266"/>
      <c r="Q9" s="37"/>
      <c r="R9" s="38"/>
    </row>
    <row r="10" spans="1:66" s="1" customFormat="1" ht="10.8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" customHeight="1">
      <c r="B11" s="36"/>
      <c r="C11" s="37"/>
      <c r="D11" s="31" t="s">
        <v>27</v>
      </c>
      <c r="E11" s="37"/>
      <c r="F11" s="37"/>
      <c r="G11" s="37"/>
      <c r="H11" s="37"/>
      <c r="I11" s="37"/>
      <c r="J11" s="37"/>
      <c r="K11" s="37"/>
      <c r="L11" s="37"/>
      <c r="M11" s="31" t="s">
        <v>28</v>
      </c>
      <c r="N11" s="37"/>
      <c r="O11" s="227" t="s">
        <v>5</v>
      </c>
      <c r="P11" s="227"/>
      <c r="Q11" s="37"/>
      <c r="R11" s="38"/>
    </row>
    <row r="12" spans="1:66" s="1" customFormat="1" ht="18" customHeight="1">
      <c r="B12" s="36"/>
      <c r="C12" s="37"/>
      <c r="D12" s="37"/>
      <c r="E12" s="29" t="s">
        <v>29</v>
      </c>
      <c r="F12" s="37"/>
      <c r="G12" s="37"/>
      <c r="H12" s="37"/>
      <c r="I12" s="37"/>
      <c r="J12" s="37"/>
      <c r="K12" s="37"/>
      <c r="L12" s="37"/>
      <c r="M12" s="31" t="s">
        <v>30</v>
      </c>
      <c r="N12" s="37"/>
      <c r="O12" s="227" t="s">
        <v>5</v>
      </c>
      <c r="P12" s="227"/>
      <c r="Q12" s="37"/>
      <c r="R12" s="38"/>
    </row>
    <row r="13" spans="1:66" s="1" customFormat="1" ht="6.9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" customHeight="1">
      <c r="B14" s="36"/>
      <c r="C14" s="37"/>
      <c r="D14" s="31" t="s">
        <v>31</v>
      </c>
      <c r="E14" s="37"/>
      <c r="F14" s="37"/>
      <c r="G14" s="37"/>
      <c r="H14" s="37"/>
      <c r="I14" s="37"/>
      <c r="J14" s="37"/>
      <c r="K14" s="37"/>
      <c r="L14" s="37"/>
      <c r="M14" s="31" t="s">
        <v>28</v>
      </c>
      <c r="N14" s="37"/>
      <c r="O14" s="278" t="s">
        <v>5</v>
      </c>
      <c r="P14" s="227"/>
      <c r="Q14" s="37"/>
      <c r="R14" s="38"/>
    </row>
    <row r="15" spans="1:66" s="1" customFormat="1" ht="18" customHeight="1">
      <c r="B15" s="36"/>
      <c r="C15" s="37"/>
      <c r="D15" s="37"/>
      <c r="E15" s="278" t="s">
        <v>112</v>
      </c>
      <c r="F15" s="279"/>
      <c r="G15" s="279"/>
      <c r="H15" s="279"/>
      <c r="I15" s="279"/>
      <c r="J15" s="279"/>
      <c r="K15" s="279"/>
      <c r="L15" s="279"/>
      <c r="M15" s="31" t="s">
        <v>30</v>
      </c>
      <c r="N15" s="37"/>
      <c r="O15" s="278" t="s">
        <v>5</v>
      </c>
      <c r="P15" s="227"/>
      <c r="Q15" s="37"/>
      <c r="R15" s="38"/>
    </row>
    <row r="16" spans="1:66" s="1" customFormat="1" ht="6.9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" customHeight="1">
      <c r="B17" s="36"/>
      <c r="C17" s="37"/>
      <c r="D17" s="31" t="s">
        <v>33</v>
      </c>
      <c r="E17" s="37"/>
      <c r="F17" s="37"/>
      <c r="G17" s="37"/>
      <c r="H17" s="37"/>
      <c r="I17" s="37"/>
      <c r="J17" s="37"/>
      <c r="K17" s="37"/>
      <c r="L17" s="37"/>
      <c r="M17" s="31" t="s">
        <v>28</v>
      </c>
      <c r="N17" s="37"/>
      <c r="O17" s="227" t="s">
        <v>5</v>
      </c>
      <c r="P17" s="227"/>
      <c r="Q17" s="37"/>
      <c r="R17" s="38"/>
    </row>
    <row r="18" spans="2:18" s="1" customFormat="1" ht="18" customHeight="1">
      <c r="B18" s="36"/>
      <c r="C18" s="37"/>
      <c r="D18" s="37"/>
      <c r="E18" s="29" t="s">
        <v>34</v>
      </c>
      <c r="F18" s="37"/>
      <c r="G18" s="37"/>
      <c r="H18" s="37"/>
      <c r="I18" s="37"/>
      <c r="J18" s="37"/>
      <c r="K18" s="37"/>
      <c r="L18" s="37"/>
      <c r="M18" s="31" t="s">
        <v>30</v>
      </c>
      <c r="N18" s="37"/>
      <c r="O18" s="227" t="s">
        <v>5</v>
      </c>
      <c r="P18" s="227"/>
      <c r="Q18" s="37"/>
      <c r="R18" s="38"/>
    </row>
    <row r="19" spans="2:18" s="1" customFormat="1" ht="6.9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28</v>
      </c>
      <c r="N20" s="37"/>
      <c r="O20" s="227" t="s">
        <v>5</v>
      </c>
      <c r="P20" s="227"/>
      <c r="Q20" s="37"/>
      <c r="R20" s="38"/>
    </row>
    <row r="21" spans="2:18" s="1" customFormat="1" ht="18" customHeight="1">
      <c r="B21" s="36"/>
      <c r="C21" s="37"/>
      <c r="D21" s="37"/>
      <c r="E21" s="29" t="s">
        <v>37</v>
      </c>
      <c r="F21" s="37"/>
      <c r="G21" s="37"/>
      <c r="H21" s="37"/>
      <c r="I21" s="37"/>
      <c r="J21" s="37"/>
      <c r="K21" s="37"/>
      <c r="L21" s="37"/>
      <c r="M21" s="31" t="s">
        <v>30</v>
      </c>
      <c r="N21" s="37"/>
      <c r="O21" s="227" t="s">
        <v>5</v>
      </c>
      <c r="P21" s="227"/>
      <c r="Q21" s="37"/>
      <c r="R21" s="38"/>
    </row>
    <row r="22" spans="2:18" s="1" customFormat="1" ht="6.9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" customHeight="1">
      <c r="B24" s="36"/>
      <c r="C24" s="37"/>
      <c r="D24" s="37"/>
      <c r="E24" s="232" t="s">
        <v>5</v>
      </c>
      <c r="F24" s="232"/>
      <c r="G24" s="232"/>
      <c r="H24" s="232"/>
      <c r="I24" s="232"/>
      <c r="J24" s="232"/>
      <c r="K24" s="232"/>
      <c r="L24" s="232"/>
      <c r="M24" s="37"/>
      <c r="N24" s="37"/>
      <c r="O24" s="37"/>
      <c r="P24" s="37"/>
      <c r="Q24" s="37"/>
      <c r="R24" s="38"/>
    </row>
    <row r="25" spans="2:18" s="1" customFormat="1" ht="6.9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" customHeight="1">
      <c r="B27" s="36"/>
      <c r="C27" s="37"/>
      <c r="D27" s="117" t="s">
        <v>113</v>
      </c>
      <c r="E27" s="37"/>
      <c r="F27" s="37"/>
      <c r="G27" s="37"/>
      <c r="H27" s="37"/>
      <c r="I27" s="37"/>
      <c r="J27" s="37"/>
      <c r="K27" s="37"/>
      <c r="L27" s="37"/>
      <c r="M27" s="233">
        <f>N88</f>
        <v>0</v>
      </c>
      <c r="N27" s="233"/>
      <c r="O27" s="233"/>
      <c r="P27" s="233"/>
      <c r="Q27" s="37"/>
      <c r="R27" s="38"/>
    </row>
    <row r="28" spans="2:18" s="1" customFormat="1" ht="14.4" customHeight="1">
      <c r="B28" s="36"/>
      <c r="C28" s="37"/>
      <c r="D28" s="35" t="s">
        <v>97</v>
      </c>
      <c r="E28" s="37"/>
      <c r="F28" s="37"/>
      <c r="G28" s="37"/>
      <c r="H28" s="37"/>
      <c r="I28" s="37"/>
      <c r="J28" s="37"/>
      <c r="K28" s="37"/>
      <c r="L28" s="37"/>
      <c r="M28" s="233">
        <f>N99</f>
        <v>0</v>
      </c>
      <c r="N28" s="233"/>
      <c r="O28" s="233"/>
      <c r="P28" s="233"/>
      <c r="Q28" s="37"/>
      <c r="R28" s="38"/>
    </row>
    <row r="29" spans="2:18" s="1" customFormat="1" ht="6.9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41</v>
      </c>
      <c r="E30" s="37"/>
      <c r="F30" s="37"/>
      <c r="G30" s="37"/>
      <c r="H30" s="37"/>
      <c r="I30" s="37"/>
      <c r="J30" s="37"/>
      <c r="K30" s="37"/>
      <c r="L30" s="37"/>
      <c r="M30" s="276">
        <f>ROUND(M27+M28,2)</f>
        <v>0</v>
      </c>
      <c r="N30" s="263"/>
      <c r="O30" s="263"/>
      <c r="P30" s="263"/>
      <c r="Q30" s="37"/>
      <c r="R30" s="38"/>
    </row>
    <row r="31" spans="2:18" s="1" customFormat="1" ht="6.9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" customHeight="1">
      <c r="B32" s="36"/>
      <c r="C32" s="37"/>
      <c r="D32" s="43" t="s">
        <v>42</v>
      </c>
      <c r="E32" s="43" t="s">
        <v>43</v>
      </c>
      <c r="F32" s="44">
        <v>0.21</v>
      </c>
      <c r="G32" s="119" t="s">
        <v>44</v>
      </c>
      <c r="H32" s="273">
        <f>(SUM(BE99:BE106)+SUM(BE124:BE190))</f>
        <v>0</v>
      </c>
      <c r="I32" s="263"/>
      <c r="J32" s="263"/>
      <c r="K32" s="37"/>
      <c r="L32" s="37"/>
      <c r="M32" s="273">
        <f>ROUND((SUM(BE99:BE106)+SUM(BE124:BE190)), 2)*F32</f>
        <v>0</v>
      </c>
      <c r="N32" s="263"/>
      <c r="O32" s="263"/>
      <c r="P32" s="263"/>
      <c r="Q32" s="37"/>
      <c r="R32" s="38"/>
    </row>
    <row r="33" spans="2:18" s="1" customFormat="1" ht="14.4" customHeight="1">
      <c r="B33" s="36"/>
      <c r="C33" s="37"/>
      <c r="D33" s="37"/>
      <c r="E33" s="43" t="s">
        <v>45</v>
      </c>
      <c r="F33" s="44">
        <v>0.15</v>
      </c>
      <c r="G33" s="119" t="s">
        <v>44</v>
      </c>
      <c r="H33" s="273">
        <f>(SUM(BF99:BF106)+SUM(BF124:BF190))</f>
        <v>0</v>
      </c>
      <c r="I33" s="263"/>
      <c r="J33" s="263"/>
      <c r="K33" s="37"/>
      <c r="L33" s="37"/>
      <c r="M33" s="273">
        <f>ROUND((SUM(BF99:BF106)+SUM(BF124:BF190)), 2)*F33</f>
        <v>0</v>
      </c>
      <c r="N33" s="263"/>
      <c r="O33" s="263"/>
      <c r="P33" s="263"/>
      <c r="Q33" s="37"/>
      <c r="R33" s="38"/>
    </row>
    <row r="34" spans="2:18" s="1" customFormat="1" ht="14.4" hidden="1" customHeight="1">
      <c r="B34" s="36"/>
      <c r="C34" s="37"/>
      <c r="D34" s="37"/>
      <c r="E34" s="43" t="s">
        <v>46</v>
      </c>
      <c r="F34" s="44">
        <v>0.21</v>
      </c>
      <c r="G34" s="119" t="s">
        <v>44</v>
      </c>
      <c r="H34" s="273">
        <f>(SUM(BG99:BG106)+SUM(BG124:BG190))</f>
        <v>0</v>
      </c>
      <c r="I34" s="263"/>
      <c r="J34" s="263"/>
      <c r="K34" s="37"/>
      <c r="L34" s="37"/>
      <c r="M34" s="273">
        <v>0</v>
      </c>
      <c r="N34" s="263"/>
      <c r="O34" s="263"/>
      <c r="P34" s="263"/>
      <c r="Q34" s="37"/>
      <c r="R34" s="38"/>
    </row>
    <row r="35" spans="2:18" s="1" customFormat="1" ht="14.4" hidden="1" customHeight="1">
      <c r="B35" s="36"/>
      <c r="C35" s="37"/>
      <c r="D35" s="37"/>
      <c r="E35" s="43" t="s">
        <v>47</v>
      </c>
      <c r="F35" s="44">
        <v>0.15</v>
      </c>
      <c r="G35" s="119" t="s">
        <v>44</v>
      </c>
      <c r="H35" s="273">
        <f>(SUM(BH99:BH106)+SUM(BH124:BH190))</f>
        <v>0</v>
      </c>
      <c r="I35" s="263"/>
      <c r="J35" s="263"/>
      <c r="K35" s="37"/>
      <c r="L35" s="37"/>
      <c r="M35" s="273">
        <v>0</v>
      </c>
      <c r="N35" s="263"/>
      <c r="O35" s="263"/>
      <c r="P35" s="263"/>
      <c r="Q35" s="37"/>
      <c r="R35" s="38"/>
    </row>
    <row r="36" spans="2:18" s="1" customFormat="1" ht="14.4" hidden="1" customHeight="1">
      <c r="B36" s="36"/>
      <c r="C36" s="37"/>
      <c r="D36" s="37"/>
      <c r="E36" s="43" t="s">
        <v>48</v>
      </c>
      <c r="F36" s="44">
        <v>0</v>
      </c>
      <c r="G36" s="119" t="s">
        <v>44</v>
      </c>
      <c r="H36" s="273">
        <f>(SUM(BI99:BI106)+SUM(BI124:BI190))</f>
        <v>0</v>
      </c>
      <c r="I36" s="263"/>
      <c r="J36" s="263"/>
      <c r="K36" s="37"/>
      <c r="L36" s="37"/>
      <c r="M36" s="273">
        <v>0</v>
      </c>
      <c r="N36" s="263"/>
      <c r="O36" s="263"/>
      <c r="P36" s="263"/>
      <c r="Q36" s="37"/>
      <c r="R36" s="38"/>
    </row>
    <row r="37" spans="2:18" s="1" customFormat="1" ht="6.9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49</v>
      </c>
      <c r="E38" s="76"/>
      <c r="F38" s="76"/>
      <c r="G38" s="121" t="s">
        <v>50</v>
      </c>
      <c r="H38" s="122" t="s">
        <v>51</v>
      </c>
      <c r="I38" s="76"/>
      <c r="J38" s="76"/>
      <c r="K38" s="76"/>
      <c r="L38" s="274">
        <f>SUM(M30:M36)</f>
        <v>0</v>
      </c>
      <c r="M38" s="274"/>
      <c r="N38" s="274"/>
      <c r="O38" s="274"/>
      <c r="P38" s="275"/>
      <c r="Q38" s="115"/>
      <c r="R38" s="38"/>
    </row>
    <row r="39" spans="2:18" s="1" customFormat="1" ht="14.4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4.4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 ht="14.4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4.4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 ht="14.4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18" s="1" customFormat="1" ht="14.4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" customHeight="1">
      <c r="B76" s="36"/>
      <c r="C76" s="207" t="s">
        <v>114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8"/>
    </row>
    <row r="77" spans="2:18" s="1" customFormat="1" ht="6.9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64" t="str">
        <f>F6</f>
        <v>Oprava podlahy tělocvičny a zázemí ZŠ Na Příkopech 895 Chomutov - 1. ETAPA</v>
      </c>
      <c r="G78" s="265"/>
      <c r="H78" s="265"/>
      <c r="I78" s="265"/>
      <c r="J78" s="265"/>
      <c r="K78" s="265"/>
      <c r="L78" s="265"/>
      <c r="M78" s="265"/>
      <c r="N78" s="265"/>
      <c r="O78" s="265"/>
      <c r="P78" s="265"/>
      <c r="Q78" s="37"/>
      <c r="R78" s="38"/>
    </row>
    <row r="79" spans="2:18" s="1" customFormat="1" ht="36.9" customHeight="1">
      <c r="B79" s="36"/>
      <c r="C79" s="70" t="s">
        <v>110</v>
      </c>
      <c r="D79" s="37"/>
      <c r="E79" s="37"/>
      <c r="F79" s="209" t="str">
        <f>F7</f>
        <v>SO 02 - Stavební práce</v>
      </c>
      <c r="G79" s="263"/>
      <c r="H79" s="263"/>
      <c r="I79" s="263"/>
      <c r="J79" s="263"/>
      <c r="K79" s="263"/>
      <c r="L79" s="263"/>
      <c r="M79" s="263"/>
      <c r="N79" s="263"/>
      <c r="O79" s="263"/>
      <c r="P79" s="263"/>
      <c r="Q79" s="37"/>
      <c r="R79" s="38"/>
    </row>
    <row r="80" spans="2:18" s="1" customFormat="1" ht="6.9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47" s="1" customFormat="1" ht="18" customHeight="1">
      <c r="B81" s="36"/>
      <c r="C81" s="31" t="s">
        <v>23</v>
      </c>
      <c r="D81" s="37"/>
      <c r="E81" s="37"/>
      <c r="F81" s="29" t="str">
        <f>F9</f>
        <v>Chomutov</v>
      </c>
      <c r="G81" s="37"/>
      <c r="H81" s="37"/>
      <c r="I81" s="37"/>
      <c r="J81" s="37"/>
      <c r="K81" s="31" t="s">
        <v>25</v>
      </c>
      <c r="L81" s="37"/>
      <c r="M81" s="266" t="str">
        <f>IF(O9="","",O9)</f>
        <v>31. 5. 2018</v>
      </c>
      <c r="N81" s="266"/>
      <c r="O81" s="266"/>
      <c r="P81" s="266"/>
      <c r="Q81" s="37"/>
      <c r="R81" s="38"/>
    </row>
    <row r="82" spans="2:47" s="1" customFormat="1" ht="6.9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47" s="1" customFormat="1" ht="13.2">
      <c r="B83" s="36"/>
      <c r="C83" s="31" t="s">
        <v>27</v>
      </c>
      <c r="D83" s="37"/>
      <c r="E83" s="37"/>
      <c r="F83" s="29" t="str">
        <f>E12</f>
        <v>Město Chomutov</v>
      </c>
      <c r="G83" s="37"/>
      <c r="H83" s="37"/>
      <c r="I83" s="37"/>
      <c r="J83" s="37"/>
      <c r="K83" s="31" t="s">
        <v>33</v>
      </c>
      <c r="L83" s="37"/>
      <c r="M83" s="227" t="str">
        <f>E18</f>
        <v>Ing. Marian Zach</v>
      </c>
      <c r="N83" s="227"/>
      <c r="O83" s="227"/>
      <c r="P83" s="227"/>
      <c r="Q83" s="227"/>
      <c r="R83" s="38"/>
    </row>
    <row r="84" spans="2:47" s="1" customFormat="1" ht="14.4" customHeight="1">
      <c r="B84" s="36"/>
      <c r="C84" s="31" t="s">
        <v>31</v>
      </c>
      <c r="D84" s="37"/>
      <c r="E84" s="37"/>
      <c r="F84" s="29" t="str">
        <f>IF(E15="","",E15)</f>
        <v>SP</v>
      </c>
      <c r="G84" s="37"/>
      <c r="H84" s="37"/>
      <c r="I84" s="37"/>
      <c r="J84" s="37"/>
      <c r="K84" s="31" t="s">
        <v>36</v>
      </c>
      <c r="L84" s="37"/>
      <c r="M84" s="227" t="str">
        <f>E21</f>
        <v>Pavel Šouta</v>
      </c>
      <c r="N84" s="227"/>
      <c r="O84" s="227"/>
      <c r="P84" s="227"/>
      <c r="Q84" s="227"/>
      <c r="R84" s="38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47" s="1" customFormat="1" ht="29.25" customHeight="1">
      <c r="B86" s="36"/>
      <c r="C86" s="271" t="s">
        <v>115</v>
      </c>
      <c r="D86" s="272"/>
      <c r="E86" s="272"/>
      <c r="F86" s="272"/>
      <c r="G86" s="272"/>
      <c r="H86" s="115"/>
      <c r="I86" s="115"/>
      <c r="J86" s="115"/>
      <c r="K86" s="115"/>
      <c r="L86" s="115"/>
      <c r="M86" s="115"/>
      <c r="N86" s="271" t="s">
        <v>116</v>
      </c>
      <c r="O86" s="272"/>
      <c r="P86" s="272"/>
      <c r="Q86" s="272"/>
      <c r="R86" s="38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47" s="1" customFormat="1" ht="29.25" customHeight="1">
      <c r="B88" s="36"/>
      <c r="C88" s="123" t="s">
        <v>117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191">
        <f>N124</f>
        <v>0</v>
      </c>
      <c r="O88" s="267"/>
      <c r="P88" s="267"/>
      <c r="Q88" s="267"/>
      <c r="R88" s="38"/>
      <c r="AU88" s="20" t="s">
        <v>118</v>
      </c>
    </row>
    <row r="89" spans="2:47" s="6" customFormat="1" ht="24.9" customHeight="1">
      <c r="B89" s="124"/>
      <c r="C89" s="125"/>
      <c r="D89" s="126" t="s">
        <v>119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48">
        <f>N125</f>
        <v>0</v>
      </c>
      <c r="O89" s="269"/>
      <c r="P89" s="269"/>
      <c r="Q89" s="269"/>
      <c r="R89" s="127"/>
    </row>
    <row r="90" spans="2:47" s="7" customFormat="1" ht="19.95" customHeight="1">
      <c r="B90" s="128"/>
      <c r="C90" s="129"/>
      <c r="D90" s="103" t="s">
        <v>272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98">
        <f>N126</f>
        <v>0</v>
      </c>
      <c r="O90" s="270"/>
      <c r="P90" s="270"/>
      <c r="Q90" s="270"/>
      <c r="R90" s="130"/>
    </row>
    <row r="91" spans="2:47" s="7" customFormat="1" ht="19.95" customHeight="1">
      <c r="B91" s="128"/>
      <c r="C91" s="129"/>
      <c r="D91" s="103" t="s">
        <v>120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98">
        <f>N134</f>
        <v>0</v>
      </c>
      <c r="O91" s="270"/>
      <c r="P91" s="270"/>
      <c r="Q91" s="270"/>
      <c r="R91" s="130"/>
    </row>
    <row r="92" spans="2:47" s="7" customFormat="1" ht="19.95" customHeight="1">
      <c r="B92" s="128"/>
      <c r="C92" s="129"/>
      <c r="D92" s="103" t="s">
        <v>121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98">
        <f>N150</f>
        <v>0</v>
      </c>
      <c r="O92" s="270"/>
      <c r="P92" s="270"/>
      <c r="Q92" s="270"/>
      <c r="R92" s="130"/>
    </row>
    <row r="93" spans="2:47" s="7" customFormat="1" ht="19.95" customHeight="1">
      <c r="B93" s="128"/>
      <c r="C93" s="129"/>
      <c r="D93" s="103" t="s">
        <v>123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98">
        <f>N154</f>
        <v>0</v>
      </c>
      <c r="O93" s="270"/>
      <c r="P93" s="270"/>
      <c r="Q93" s="270"/>
      <c r="R93" s="130"/>
    </row>
    <row r="94" spans="2:47" s="6" customFormat="1" ht="24.9" customHeight="1">
      <c r="B94" s="124"/>
      <c r="C94" s="125"/>
      <c r="D94" s="126" t="s">
        <v>124</v>
      </c>
      <c r="E94" s="125"/>
      <c r="F94" s="125"/>
      <c r="G94" s="125"/>
      <c r="H94" s="125"/>
      <c r="I94" s="125"/>
      <c r="J94" s="125"/>
      <c r="K94" s="125"/>
      <c r="L94" s="125"/>
      <c r="M94" s="125"/>
      <c r="N94" s="248">
        <f>N156</f>
        <v>0</v>
      </c>
      <c r="O94" s="269"/>
      <c r="P94" s="269"/>
      <c r="Q94" s="269"/>
      <c r="R94" s="127"/>
    </row>
    <row r="95" spans="2:47" s="7" customFormat="1" ht="19.95" customHeight="1">
      <c r="B95" s="128"/>
      <c r="C95" s="129"/>
      <c r="D95" s="103" t="s">
        <v>125</v>
      </c>
      <c r="E95" s="129"/>
      <c r="F95" s="129"/>
      <c r="G95" s="129"/>
      <c r="H95" s="129"/>
      <c r="I95" s="129"/>
      <c r="J95" s="129"/>
      <c r="K95" s="129"/>
      <c r="L95" s="129"/>
      <c r="M95" s="129"/>
      <c r="N95" s="198">
        <f>N157</f>
        <v>0</v>
      </c>
      <c r="O95" s="270"/>
      <c r="P95" s="270"/>
      <c r="Q95" s="270"/>
      <c r="R95" s="130"/>
    </row>
    <row r="96" spans="2:47" s="7" customFormat="1" ht="19.95" customHeight="1">
      <c r="B96" s="128"/>
      <c r="C96" s="129"/>
      <c r="D96" s="103" t="s">
        <v>126</v>
      </c>
      <c r="E96" s="129"/>
      <c r="F96" s="129"/>
      <c r="G96" s="129"/>
      <c r="H96" s="129"/>
      <c r="I96" s="129"/>
      <c r="J96" s="129"/>
      <c r="K96" s="129"/>
      <c r="L96" s="129"/>
      <c r="M96" s="129"/>
      <c r="N96" s="198">
        <f>N163</f>
        <v>0</v>
      </c>
      <c r="O96" s="270"/>
      <c r="P96" s="270"/>
      <c r="Q96" s="270"/>
      <c r="R96" s="130"/>
    </row>
    <row r="97" spans="2:65" s="7" customFormat="1" ht="19.95" customHeight="1">
      <c r="B97" s="128"/>
      <c r="C97" s="129"/>
      <c r="D97" s="103" t="s">
        <v>127</v>
      </c>
      <c r="E97" s="129"/>
      <c r="F97" s="129"/>
      <c r="G97" s="129"/>
      <c r="H97" s="129"/>
      <c r="I97" s="129"/>
      <c r="J97" s="129"/>
      <c r="K97" s="129"/>
      <c r="L97" s="129"/>
      <c r="M97" s="129"/>
      <c r="N97" s="198">
        <f>N173</f>
        <v>0</v>
      </c>
      <c r="O97" s="270"/>
      <c r="P97" s="270"/>
      <c r="Q97" s="270"/>
      <c r="R97" s="130"/>
    </row>
    <row r="98" spans="2:65" s="1" customFormat="1" ht="21.75" customHeight="1"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8"/>
    </row>
    <row r="99" spans="2:65" s="1" customFormat="1" ht="29.25" customHeight="1">
      <c r="B99" s="36"/>
      <c r="C99" s="123" t="s">
        <v>128</v>
      </c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267">
        <f>ROUND(N100+N101+N102+N103+N104+N105,2)</f>
        <v>0</v>
      </c>
      <c r="O99" s="268"/>
      <c r="P99" s="268"/>
      <c r="Q99" s="268"/>
      <c r="R99" s="38"/>
      <c r="T99" s="131"/>
      <c r="U99" s="132" t="s">
        <v>42</v>
      </c>
    </row>
    <row r="100" spans="2:65" s="1" customFormat="1" ht="18" customHeight="1">
      <c r="B100" s="133"/>
      <c r="C100" s="134"/>
      <c r="D100" s="195" t="s">
        <v>129</v>
      </c>
      <c r="E100" s="261"/>
      <c r="F100" s="261"/>
      <c r="G100" s="261"/>
      <c r="H100" s="261"/>
      <c r="I100" s="134"/>
      <c r="J100" s="134"/>
      <c r="K100" s="134"/>
      <c r="L100" s="134"/>
      <c r="M100" s="134"/>
      <c r="N100" s="197">
        <f>ROUND(N88*T100,2)</f>
        <v>0</v>
      </c>
      <c r="O100" s="262"/>
      <c r="P100" s="262"/>
      <c r="Q100" s="262"/>
      <c r="R100" s="136"/>
      <c r="S100" s="137"/>
      <c r="T100" s="138"/>
      <c r="U100" s="139" t="s">
        <v>43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40" t="s">
        <v>130</v>
      </c>
      <c r="AZ100" s="137"/>
      <c r="BA100" s="137"/>
      <c r="BB100" s="137"/>
      <c r="BC100" s="137"/>
      <c r="BD100" s="137"/>
      <c r="BE100" s="141">
        <f t="shared" ref="BE100:BE105" si="0">IF(U100="základní",N100,0)</f>
        <v>0</v>
      </c>
      <c r="BF100" s="141">
        <f t="shared" ref="BF100:BF105" si="1">IF(U100="snížená",N100,0)</f>
        <v>0</v>
      </c>
      <c r="BG100" s="141">
        <f t="shared" ref="BG100:BG105" si="2">IF(U100="zákl. přenesená",N100,0)</f>
        <v>0</v>
      </c>
      <c r="BH100" s="141">
        <f t="shared" ref="BH100:BH105" si="3">IF(U100="sníž. přenesená",N100,0)</f>
        <v>0</v>
      </c>
      <c r="BI100" s="141">
        <f t="shared" ref="BI100:BI105" si="4">IF(U100="nulová",N100,0)</f>
        <v>0</v>
      </c>
      <c r="BJ100" s="140" t="s">
        <v>86</v>
      </c>
      <c r="BK100" s="137"/>
      <c r="BL100" s="137"/>
      <c r="BM100" s="137"/>
    </row>
    <row r="101" spans="2:65" s="1" customFormat="1" ht="18" customHeight="1">
      <c r="B101" s="133"/>
      <c r="C101" s="134"/>
      <c r="D101" s="195" t="s">
        <v>131</v>
      </c>
      <c r="E101" s="261"/>
      <c r="F101" s="261"/>
      <c r="G101" s="261"/>
      <c r="H101" s="261"/>
      <c r="I101" s="134"/>
      <c r="J101" s="134"/>
      <c r="K101" s="134"/>
      <c r="L101" s="134"/>
      <c r="M101" s="134"/>
      <c r="N101" s="197">
        <f>ROUND(N88*T101,2)</f>
        <v>0</v>
      </c>
      <c r="O101" s="262"/>
      <c r="P101" s="262"/>
      <c r="Q101" s="262"/>
      <c r="R101" s="136"/>
      <c r="S101" s="137"/>
      <c r="T101" s="138"/>
      <c r="U101" s="139" t="s">
        <v>43</v>
      </c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40" t="s">
        <v>130</v>
      </c>
      <c r="AZ101" s="137"/>
      <c r="BA101" s="137"/>
      <c r="BB101" s="137"/>
      <c r="BC101" s="137"/>
      <c r="BD101" s="137"/>
      <c r="BE101" s="141">
        <f t="shared" si="0"/>
        <v>0</v>
      </c>
      <c r="BF101" s="141">
        <f t="shared" si="1"/>
        <v>0</v>
      </c>
      <c r="BG101" s="141">
        <f t="shared" si="2"/>
        <v>0</v>
      </c>
      <c r="BH101" s="141">
        <f t="shared" si="3"/>
        <v>0</v>
      </c>
      <c r="BI101" s="141">
        <f t="shared" si="4"/>
        <v>0</v>
      </c>
      <c r="BJ101" s="140" t="s">
        <v>86</v>
      </c>
      <c r="BK101" s="137"/>
      <c r="BL101" s="137"/>
      <c r="BM101" s="137"/>
    </row>
    <row r="102" spans="2:65" s="1" customFormat="1" ht="18" customHeight="1">
      <c r="B102" s="133"/>
      <c r="C102" s="134"/>
      <c r="D102" s="195" t="s">
        <v>132</v>
      </c>
      <c r="E102" s="261"/>
      <c r="F102" s="261"/>
      <c r="G102" s="261"/>
      <c r="H102" s="261"/>
      <c r="I102" s="134"/>
      <c r="J102" s="134"/>
      <c r="K102" s="134"/>
      <c r="L102" s="134"/>
      <c r="M102" s="134"/>
      <c r="N102" s="197">
        <f>ROUND(N88*T102,2)</f>
        <v>0</v>
      </c>
      <c r="O102" s="262"/>
      <c r="P102" s="262"/>
      <c r="Q102" s="262"/>
      <c r="R102" s="136"/>
      <c r="S102" s="137"/>
      <c r="T102" s="138"/>
      <c r="U102" s="139" t="s">
        <v>43</v>
      </c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40" t="s">
        <v>130</v>
      </c>
      <c r="AZ102" s="137"/>
      <c r="BA102" s="137"/>
      <c r="BB102" s="137"/>
      <c r="BC102" s="137"/>
      <c r="BD102" s="137"/>
      <c r="BE102" s="141">
        <f t="shared" si="0"/>
        <v>0</v>
      </c>
      <c r="BF102" s="141">
        <f t="shared" si="1"/>
        <v>0</v>
      </c>
      <c r="BG102" s="141">
        <f t="shared" si="2"/>
        <v>0</v>
      </c>
      <c r="BH102" s="141">
        <f t="shared" si="3"/>
        <v>0</v>
      </c>
      <c r="BI102" s="141">
        <f t="shared" si="4"/>
        <v>0</v>
      </c>
      <c r="BJ102" s="140" t="s">
        <v>86</v>
      </c>
      <c r="BK102" s="137"/>
      <c r="BL102" s="137"/>
      <c r="BM102" s="137"/>
    </row>
    <row r="103" spans="2:65" s="1" customFormat="1" ht="18" customHeight="1">
      <c r="B103" s="133"/>
      <c r="C103" s="134"/>
      <c r="D103" s="195" t="s">
        <v>133</v>
      </c>
      <c r="E103" s="261"/>
      <c r="F103" s="261"/>
      <c r="G103" s="261"/>
      <c r="H103" s="261"/>
      <c r="I103" s="134"/>
      <c r="J103" s="134"/>
      <c r="K103" s="134"/>
      <c r="L103" s="134"/>
      <c r="M103" s="134"/>
      <c r="N103" s="197">
        <f>ROUND(N88*T103,2)</f>
        <v>0</v>
      </c>
      <c r="O103" s="262"/>
      <c r="P103" s="262"/>
      <c r="Q103" s="262"/>
      <c r="R103" s="136"/>
      <c r="S103" s="137"/>
      <c r="T103" s="138"/>
      <c r="U103" s="139" t="s">
        <v>43</v>
      </c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40" t="s">
        <v>130</v>
      </c>
      <c r="AZ103" s="137"/>
      <c r="BA103" s="137"/>
      <c r="BB103" s="137"/>
      <c r="BC103" s="137"/>
      <c r="BD103" s="137"/>
      <c r="BE103" s="141">
        <f t="shared" si="0"/>
        <v>0</v>
      </c>
      <c r="BF103" s="141">
        <f t="shared" si="1"/>
        <v>0</v>
      </c>
      <c r="BG103" s="141">
        <f t="shared" si="2"/>
        <v>0</v>
      </c>
      <c r="BH103" s="141">
        <f t="shared" si="3"/>
        <v>0</v>
      </c>
      <c r="BI103" s="141">
        <f t="shared" si="4"/>
        <v>0</v>
      </c>
      <c r="BJ103" s="140" t="s">
        <v>86</v>
      </c>
      <c r="BK103" s="137"/>
      <c r="BL103" s="137"/>
      <c r="BM103" s="137"/>
    </row>
    <row r="104" spans="2:65" s="1" customFormat="1" ht="18" customHeight="1">
      <c r="B104" s="133"/>
      <c r="C104" s="134"/>
      <c r="D104" s="195" t="s">
        <v>134</v>
      </c>
      <c r="E104" s="261"/>
      <c r="F104" s="261"/>
      <c r="G104" s="261"/>
      <c r="H104" s="261"/>
      <c r="I104" s="134"/>
      <c r="J104" s="134"/>
      <c r="K104" s="134"/>
      <c r="L104" s="134"/>
      <c r="M104" s="134"/>
      <c r="N104" s="197">
        <f>ROUND(N88*T104,2)</f>
        <v>0</v>
      </c>
      <c r="O104" s="262"/>
      <c r="P104" s="262"/>
      <c r="Q104" s="262"/>
      <c r="R104" s="136"/>
      <c r="S104" s="137"/>
      <c r="T104" s="138"/>
      <c r="U104" s="139" t="s">
        <v>43</v>
      </c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137"/>
      <c r="AX104" s="137"/>
      <c r="AY104" s="140" t="s">
        <v>130</v>
      </c>
      <c r="AZ104" s="137"/>
      <c r="BA104" s="137"/>
      <c r="BB104" s="137"/>
      <c r="BC104" s="137"/>
      <c r="BD104" s="137"/>
      <c r="BE104" s="141">
        <f t="shared" si="0"/>
        <v>0</v>
      </c>
      <c r="BF104" s="141">
        <f t="shared" si="1"/>
        <v>0</v>
      </c>
      <c r="BG104" s="141">
        <f t="shared" si="2"/>
        <v>0</v>
      </c>
      <c r="BH104" s="141">
        <f t="shared" si="3"/>
        <v>0</v>
      </c>
      <c r="BI104" s="141">
        <f t="shared" si="4"/>
        <v>0</v>
      </c>
      <c r="BJ104" s="140" t="s">
        <v>86</v>
      </c>
      <c r="BK104" s="137"/>
      <c r="BL104" s="137"/>
      <c r="BM104" s="137"/>
    </row>
    <row r="105" spans="2:65" s="1" customFormat="1" ht="18" customHeight="1">
      <c r="B105" s="133"/>
      <c r="C105" s="134"/>
      <c r="D105" s="135" t="s">
        <v>135</v>
      </c>
      <c r="E105" s="134"/>
      <c r="F105" s="134"/>
      <c r="G105" s="134"/>
      <c r="H105" s="134"/>
      <c r="I105" s="134"/>
      <c r="J105" s="134"/>
      <c r="K105" s="134"/>
      <c r="L105" s="134"/>
      <c r="M105" s="134"/>
      <c r="N105" s="197">
        <f>ROUND(N88*T105,2)</f>
        <v>0</v>
      </c>
      <c r="O105" s="262"/>
      <c r="P105" s="262"/>
      <c r="Q105" s="262"/>
      <c r="R105" s="136"/>
      <c r="S105" s="137"/>
      <c r="T105" s="142"/>
      <c r="U105" s="143" t="s">
        <v>43</v>
      </c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7"/>
      <c r="AH105" s="137"/>
      <c r="AI105" s="137"/>
      <c r="AJ105" s="137"/>
      <c r="AK105" s="137"/>
      <c r="AL105" s="137"/>
      <c r="AM105" s="137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137"/>
      <c r="AX105" s="137"/>
      <c r="AY105" s="140" t="s">
        <v>136</v>
      </c>
      <c r="AZ105" s="137"/>
      <c r="BA105" s="137"/>
      <c r="BB105" s="137"/>
      <c r="BC105" s="137"/>
      <c r="BD105" s="137"/>
      <c r="BE105" s="141">
        <f t="shared" si="0"/>
        <v>0</v>
      </c>
      <c r="BF105" s="141">
        <f t="shared" si="1"/>
        <v>0</v>
      </c>
      <c r="BG105" s="141">
        <f t="shared" si="2"/>
        <v>0</v>
      </c>
      <c r="BH105" s="141">
        <f t="shared" si="3"/>
        <v>0</v>
      </c>
      <c r="BI105" s="141">
        <f t="shared" si="4"/>
        <v>0</v>
      </c>
      <c r="BJ105" s="140" t="s">
        <v>86</v>
      </c>
      <c r="BK105" s="137"/>
      <c r="BL105" s="137"/>
      <c r="BM105" s="137"/>
    </row>
    <row r="106" spans="2:65" s="1" customFormat="1"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8"/>
    </row>
    <row r="107" spans="2:65" s="1" customFormat="1" ht="29.25" customHeight="1">
      <c r="B107" s="36"/>
      <c r="C107" s="114" t="s">
        <v>102</v>
      </c>
      <c r="D107" s="115"/>
      <c r="E107" s="115"/>
      <c r="F107" s="115"/>
      <c r="G107" s="115"/>
      <c r="H107" s="115"/>
      <c r="I107" s="115"/>
      <c r="J107" s="115"/>
      <c r="K107" s="115"/>
      <c r="L107" s="192">
        <f>ROUND(SUM(N88+N99),2)</f>
        <v>0</v>
      </c>
      <c r="M107" s="192"/>
      <c r="N107" s="192"/>
      <c r="O107" s="192"/>
      <c r="P107" s="192"/>
      <c r="Q107" s="192"/>
      <c r="R107" s="38"/>
    </row>
    <row r="108" spans="2:65" s="1" customFormat="1" ht="6.9" customHeight="1"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2"/>
    </row>
    <row r="112" spans="2:65" s="1" customFormat="1" ht="6.9" customHeight="1"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5"/>
    </row>
    <row r="113" spans="2:65" s="1" customFormat="1" ht="36.9" customHeight="1">
      <c r="B113" s="36"/>
      <c r="C113" s="207" t="s">
        <v>137</v>
      </c>
      <c r="D113" s="263"/>
      <c r="E113" s="263"/>
      <c r="F113" s="263"/>
      <c r="G113" s="263"/>
      <c r="H113" s="263"/>
      <c r="I113" s="263"/>
      <c r="J113" s="263"/>
      <c r="K113" s="263"/>
      <c r="L113" s="263"/>
      <c r="M113" s="263"/>
      <c r="N113" s="263"/>
      <c r="O113" s="263"/>
      <c r="P113" s="263"/>
      <c r="Q113" s="263"/>
      <c r="R113" s="38"/>
    </row>
    <row r="114" spans="2:65" s="1" customFormat="1" ht="6.9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1" customFormat="1" ht="30" customHeight="1">
      <c r="B115" s="36"/>
      <c r="C115" s="31" t="s">
        <v>19</v>
      </c>
      <c r="D115" s="37"/>
      <c r="E115" s="37"/>
      <c r="F115" s="264" t="str">
        <f>F6</f>
        <v>Oprava podlahy tělocvičny a zázemí ZŠ Na Příkopech 895 Chomutov - 1. ETAPA</v>
      </c>
      <c r="G115" s="265"/>
      <c r="H115" s="265"/>
      <c r="I115" s="265"/>
      <c r="J115" s="265"/>
      <c r="K115" s="265"/>
      <c r="L115" s="265"/>
      <c r="M115" s="265"/>
      <c r="N115" s="265"/>
      <c r="O115" s="265"/>
      <c r="P115" s="265"/>
      <c r="Q115" s="37"/>
      <c r="R115" s="38"/>
    </row>
    <row r="116" spans="2:65" s="1" customFormat="1" ht="36.9" customHeight="1">
      <c r="B116" s="36"/>
      <c r="C116" s="70" t="s">
        <v>110</v>
      </c>
      <c r="D116" s="37"/>
      <c r="E116" s="37"/>
      <c r="F116" s="209" t="str">
        <f>F7</f>
        <v>SO 02 - Stavební práce</v>
      </c>
      <c r="G116" s="263"/>
      <c r="H116" s="263"/>
      <c r="I116" s="263"/>
      <c r="J116" s="263"/>
      <c r="K116" s="263"/>
      <c r="L116" s="263"/>
      <c r="M116" s="263"/>
      <c r="N116" s="263"/>
      <c r="O116" s="263"/>
      <c r="P116" s="263"/>
      <c r="Q116" s="37"/>
      <c r="R116" s="38"/>
    </row>
    <row r="117" spans="2:65" s="1" customFormat="1" ht="6.9" customHeight="1"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8"/>
    </row>
    <row r="118" spans="2:65" s="1" customFormat="1" ht="18" customHeight="1">
      <c r="B118" s="36"/>
      <c r="C118" s="31" t="s">
        <v>23</v>
      </c>
      <c r="D118" s="37"/>
      <c r="E118" s="37"/>
      <c r="F118" s="29" t="str">
        <f>F9</f>
        <v>Chomutov</v>
      </c>
      <c r="G118" s="37"/>
      <c r="H118" s="37"/>
      <c r="I118" s="37"/>
      <c r="J118" s="37"/>
      <c r="K118" s="31" t="s">
        <v>25</v>
      </c>
      <c r="L118" s="37"/>
      <c r="M118" s="266" t="str">
        <f>IF(O9="","",O9)</f>
        <v>31. 5. 2018</v>
      </c>
      <c r="N118" s="266"/>
      <c r="O118" s="266"/>
      <c r="P118" s="266"/>
      <c r="Q118" s="37"/>
      <c r="R118" s="38"/>
    </row>
    <row r="119" spans="2:65" s="1" customFormat="1" ht="6.9" customHeight="1"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8"/>
    </row>
    <row r="120" spans="2:65" s="1" customFormat="1" ht="13.2">
      <c r="B120" s="36"/>
      <c r="C120" s="31" t="s">
        <v>27</v>
      </c>
      <c r="D120" s="37"/>
      <c r="E120" s="37"/>
      <c r="F120" s="29" t="str">
        <f>E12</f>
        <v>Město Chomutov</v>
      </c>
      <c r="G120" s="37"/>
      <c r="H120" s="37"/>
      <c r="I120" s="37"/>
      <c r="J120" s="37"/>
      <c r="K120" s="31" t="s">
        <v>33</v>
      </c>
      <c r="L120" s="37"/>
      <c r="M120" s="227" t="str">
        <f>E18</f>
        <v>Ing. Marian Zach</v>
      </c>
      <c r="N120" s="227"/>
      <c r="O120" s="227"/>
      <c r="P120" s="227"/>
      <c r="Q120" s="227"/>
      <c r="R120" s="38"/>
    </row>
    <row r="121" spans="2:65" s="1" customFormat="1" ht="14.4" customHeight="1">
      <c r="B121" s="36"/>
      <c r="C121" s="31" t="s">
        <v>31</v>
      </c>
      <c r="D121" s="37"/>
      <c r="E121" s="37"/>
      <c r="F121" s="29" t="str">
        <f>IF(E15="","",E15)</f>
        <v>SP</v>
      </c>
      <c r="G121" s="37"/>
      <c r="H121" s="37"/>
      <c r="I121" s="37"/>
      <c r="J121" s="37"/>
      <c r="K121" s="31" t="s">
        <v>36</v>
      </c>
      <c r="L121" s="37"/>
      <c r="M121" s="227" t="str">
        <f>E21</f>
        <v>Pavel Šouta</v>
      </c>
      <c r="N121" s="227"/>
      <c r="O121" s="227"/>
      <c r="P121" s="227"/>
      <c r="Q121" s="227"/>
      <c r="R121" s="38"/>
    </row>
    <row r="122" spans="2:65" s="1" customFormat="1" ht="10.35" customHeight="1"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8"/>
    </row>
    <row r="123" spans="2:65" s="8" customFormat="1" ht="29.25" customHeight="1">
      <c r="B123" s="144"/>
      <c r="C123" s="145" t="s">
        <v>138</v>
      </c>
      <c r="D123" s="146" t="s">
        <v>139</v>
      </c>
      <c r="E123" s="146" t="s">
        <v>60</v>
      </c>
      <c r="F123" s="259" t="s">
        <v>140</v>
      </c>
      <c r="G123" s="259"/>
      <c r="H123" s="259"/>
      <c r="I123" s="259"/>
      <c r="J123" s="146" t="s">
        <v>141</v>
      </c>
      <c r="K123" s="146" t="s">
        <v>142</v>
      </c>
      <c r="L123" s="259" t="s">
        <v>143</v>
      </c>
      <c r="M123" s="259"/>
      <c r="N123" s="259" t="s">
        <v>116</v>
      </c>
      <c r="O123" s="259"/>
      <c r="P123" s="259"/>
      <c r="Q123" s="260"/>
      <c r="R123" s="147"/>
      <c r="T123" s="77" t="s">
        <v>144</v>
      </c>
      <c r="U123" s="78" t="s">
        <v>42</v>
      </c>
      <c r="V123" s="78" t="s">
        <v>145</v>
      </c>
      <c r="W123" s="78" t="s">
        <v>146</v>
      </c>
      <c r="X123" s="78" t="s">
        <v>147</v>
      </c>
      <c r="Y123" s="78" t="s">
        <v>148</v>
      </c>
      <c r="Z123" s="78" t="s">
        <v>149</v>
      </c>
      <c r="AA123" s="79" t="s">
        <v>150</v>
      </c>
    </row>
    <row r="124" spans="2:65" s="1" customFormat="1" ht="29.25" customHeight="1">
      <c r="B124" s="36"/>
      <c r="C124" s="81" t="s">
        <v>113</v>
      </c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245">
        <f>BK124</f>
        <v>0</v>
      </c>
      <c r="O124" s="246"/>
      <c r="P124" s="246"/>
      <c r="Q124" s="246"/>
      <c r="R124" s="38"/>
      <c r="T124" s="80"/>
      <c r="U124" s="52"/>
      <c r="V124" s="52"/>
      <c r="W124" s="148">
        <f>W125+W156+W191</f>
        <v>0</v>
      </c>
      <c r="X124" s="52"/>
      <c r="Y124" s="148">
        <f>Y125+Y156+Y191</f>
        <v>33.312981600000008</v>
      </c>
      <c r="Z124" s="52"/>
      <c r="AA124" s="149">
        <f>AA125+AA156+AA191</f>
        <v>0</v>
      </c>
      <c r="AT124" s="20" t="s">
        <v>77</v>
      </c>
      <c r="AU124" s="20" t="s">
        <v>118</v>
      </c>
      <c r="BK124" s="150">
        <f>BK125+BK156+BK191</f>
        <v>0</v>
      </c>
    </row>
    <row r="125" spans="2:65" s="9" customFormat="1" ht="37.35" customHeight="1">
      <c r="B125" s="151"/>
      <c r="C125" s="152"/>
      <c r="D125" s="153" t="s">
        <v>119</v>
      </c>
      <c r="E125" s="153"/>
      <c r="F125" s="153"/>
      <c r="G125" s="153"/>
      <c r="H125" s="153"/>
      <c r="I125" s="153"/>
      <c r="J125" s="153"/>
      <c r="K125" s="153"/>
      <c r="L125" s="153"/>
      <c r="M125" s="153"/>
      <c r="N125" s="247">
        <f>BK125</f>
        <v>0</v>
      </c>
      <c r="O125" s="248"/>
      <c r="P125" s="248"/>
      <c r="Q125" s="248"/>
      <c r="R125" s="154"/>
      <c r="T125" s="155"/>
      <c r="U125" s="152"/>
      <c r="V125" s="152"/>
      <c r="W125" s="156">
        <f>W126+W134+W150+W154</f>
        <v>0</v>
      </c>
      <c r="X125" s="152"/>
      <c r="Y125" s="156">
        <f>Y126+Y134+Y150+Y154</f>
        <v>33.169301600000004</v>
      </c>
      <c r="Z125" s="152"/>
      <c r="AA125" s="157">
        <f>AA126+AA134+AA150+AA154</f>
        <v>0</v>
      </c>
      <c r="AR125" s="158" t="s">
        <v>86</v>
      </c>
      <c r="AT125" s="159" t="s">
        <v>77</v>
      </c>
      <c r="AU125" s="159" t="s">
        <v>78</v>
      </c>
      <c r="AY125" s="158" t="s">
        <v>151</v>
      </c>
      <c r="BK125" s="160">
        <f>BK126+BK134+BK150+BK154</f>
        <v>0</v>
      </c>
    </row>
    <row r="126" spans="2:65" s="9" customFormat="1" ht="19.95" customHeight="1">
      <c r="B126" s="151"/>
      <c r="C126" s="152"/>
      <c r="D126" s="161" t="s">
        <v>272</v>
      </c>
      <c r="E126" s="161"/>
      <c r="F126" s="161"/>
      <c r="G126" s="161"/>
      <c r="H126" s="161"/>
      <c r="I126" s="161"/>
      <c r="J126" s="161"/>
      <c r="K126" s="161"/>
      <c r="L126" s="161"/>
      <c r="M126" s="161"/>
      <c r="N126" s="249">
        <f>BK126</f>
        <v>0</v>
      </c>
      <c r="O126" s="250"/>
      <c r="P126" s="250"/>
      <c r="Q126" s="250"/>
      <c r="R126" s="154"/>
      <c r="T126" s="155"/>
      <c r="U126" s="152"/>
      <c r="V126" s="152"/>
      <c r="W126" s="156">
        <f>SUM(W127:W133)</f>
        <v>0</v>
      </c>
      <c r="X126" s="152"/>
      <c r="Y126" s="156">
        <f>SUM(Y127:Y133)</f>
        <v>0.24133639999999995</v>
      </c>
      <c r="Z126" s="152"/>
      <c r="AA126" s="157">
        <f>SUM(AA127:AA133)</f>
        <v>0</v>
      </c>
      <c r="AR126" s="158" t="s">
        <v>86</v>
      </c>
      <c r="AT126" s="159" t="s">
        <v>77</v>
      </c>
      <c r="AU126" s="159" t="s">
        <v>86</v>
      </c>
      <c r="AY126" s="158" t="s">
        <v>151</v>
      </c>
      <c r="BK126" s="160">
        <f>SUM(BK127:BK133)</f>
        <v>0</v>
      </c>
    </row>
    <row r="127" spans="2:65" s="1" customFormat="1" ht="34.200000000000003" customHeight="1">
      <c r="B127" s="133"/>
      <c r="C127" s="162" t="s">
        <v>86</v>
      </c>
      <c r="D127" s="162" t="s">
        <v>152</v>
      </c>
      <c r="E127" s="163" t="s">
        <v>273</v>
      </c>
      <c r="F127" s="255" t="s">
        <v>274</v>
      </c>
      <c r="G127" s="255"/>
      <c r="H127" s="255"/>
      <c r="I127" s="255"/>
      <c r="J127" s="164" t="s">
        <v>168</v>
      </c>
      <c r="K127" s="165">
        <v>561.25099999999998</v>
      </c>
      <c r="L127" s="256">
        <v>0</v>
      </c>
      <c r="M127" s="256"/>
      <c r="N127" s="244">
        <f>ROUND(L127*K127,2)</f>
        <v>0</v>
      </c>
      <c r="O127" s="244"/>
      <c r="P127" s="244"/>
      <c r="Q127" s="244"/>
      <c r="R127" s="136"/>
      <c r="T127" s="166" t="s">
        <v>5</v>
      </c>
      <c r="U127" s="45" t="s">
        <v>43</v>
      </c>
      <c r="V127" s="37"/>
      <c r="W127" s="167">
        <f>V127*K127</f>
        <v>0</v>
      </c>
      <c r="X127" s="167">
        <v>1E-4</v>
      </c>
      <c r="Y127" s="167">
        <f>X127*K127</f>
        <v>5.6125099999999997E-2</v>
      </c>
      <c r="Z127" s="167">
        <v>0</v>
      </c>
      <c r="AA127" s="168">
        <f>Z127*K127</f>
        <v>0</v>
      </c>
      <c r="AR127" s="20" t="s">
        <v>156</v>
      </c>
      <c r="AT127" s="20" t="s">
        <v>152</v>
      </c>
      <c r="AU127" s="20" t="s">
        <v>108</v>
      </c>
      <c r="AY127" s="20" t="s">
        <v>151</v>
      </c>
      <c r="BE127" s="107">
        <f>IF(U127="základní",N127,0)</f>
        <v>0</v>
      </c>
      <c r="BF127" s="107">
        <f>IF(U127="snížená",N127,0)</f>
        <v>0</v>
      </c>
      <c r="BG127" s="107">
        <f>IF(U127="zákl. přenesená",N127,0)</f>
        <v>0</v>
      </c>
      <c r="BH127" s="107">
        <f>IF(U127="sníž. přenesená",N127,0)</f>
        <v>0</v>
      </c>
      <c r="BI127" s="107">
        <f>IF(U127="nulová",N127,0)</f>
        <v>0</v>
      </c>
      <c r="BJ127" s="20" t="s">
        <v>86</v>
      </c>
      <c r="BK127" s="107">
        <f>ROUND(L127*K127,2)</f>
        <v>0</v>
      </c>
      <c r="BL127" s="20" t="s">
        <v>156</v>
      </c>
      <c r="BM127" s="20" t="s">
        <v>275</v>
      </c>
    </row>
    <row r="128" spans="2:65" s="10" customFormat="1" ht="14.4" customHeight="1">
      <c r="B128" s="169"/>
      <c r="C128" s="170"/>
      <c r="D128" s="170"/>
      <c r="E128" s="171" t="s">
        <v>5</v>
      </c>
      <c r="F128" s="257" t="s">
        <v>276</v>
      </c>
      <c r="G128" s="258"/>
      <c r="H128" s="258"/>
      <c r="I128" s="258"/>
      <c r="J128" s="170"/>
      <c r="K128" s="172">
        <v>101.658</v>
      </c>
      <c r="L128" s="170"/>
      <c r="M128" s="170"/>
      <c r="N128" s="170"/>
      <c r="O128" s="170"/>
      <c r="P128" s="170"/>
      <c r="Q128" s="170"/>
      <c r="R128" s="173"/>
      <c r="T128" s="174"/>
      <c r="U128" s="170"/>
      <c r="V128" s="170"/>
      <c r="W128" s="170"/>
      <c r="X128" s="170"/>
      <c r="Y128" s="170"/>
      <c r="Z128" s="170"/>
      <c r="AA128" s="175"/>
      <c r="AT128" s="176" t="s">
        <v>158</v>
      </c>
      <c r="AU128" s="176" t="s">
        <v>108</v>
      </c>
      <c r="AV128" s="10" t="s">
        <v>108</v>
      </c>
      <c r="AW128" s="10" t="s">
        <v>35</v>
      </c>
      <c r="AX128" s="10" t="s">
        <v>78</v>
      </c>
      <c r="AY128" s="176" t="s">
        <v>151</v>
      </c>
    </row>
    <row r="129" spans="2:65" s="10" customFormat="1" ht="14.4" customHeight="1">
      <c r="B129" s="169"/>
      <c r="C129" s="170"/>
      <c r="D129" s="170"/>
      <c r="E129" s="171" t="s">
        <v>5</v>
      </c>
      <c r="F129" s="253" t="s">
        <v>277</v>
      </c>
      <c r="G129" s="254"/>
      <c r="H129" s="254"/>
      <c r="I129" s="254"/>
      <c r="J129" s="170"/>
      <c r="K129" s="172">
        <v>3.4380000000000002</v>
      </c>
      <c r="L129" s="170"/>
      <c r="M129" s="170"/>
      <c r="N129" s="170"/>
      <c r="O129" s="170"/>
      <c r="P129" s="170"/>
      <c r="Q129" s="170"/>
      <c r="R129" s="173"/>
      <c r="T129" s="174"/>
      <c r="U129" s="170"/>
      <c r="V129" s="170"/>
      <c r="W129" s="170"/>
      <c r="X129" s="170"/>
      <c r="Y129" s="170"/>
      <c r="Z129" s="170"/>
      <c r="AA129" s="175"/>
      <c r="AT129" s="176" t="s">
        <v>158</v>
      </c>
      <c r="AU129" s="176" t="s">
        <v>108</v>
      </c>
      <c r="AV129" s="10" t="s">
        <v>108</v>
      </c>
      <c r="AW129" s="10" t="s">
        <v>35</v>
      </c>
      <c r="AX129" s="10" t="s">
        <v>78</v>
      </c>
      <c r="AY129" s="176" t="s">
        <v>151</v>
      </c>
    </row>
    <row r="130" spans="2:65" s="10" customFormat="1" ht="14.4" customHeight="1">
      <c r="B130" s="169"/>
      <c r="C130" s="170"/>
      <c r="D130" s="170"/>
      <c r="E130" s="171" t="s">
        <v>5</v>
      </c>
      <c r="F130" s="253" t="s">
        <v>278</v>
      </c>
      <c r="G130" s="254"/>
      <c r="H130" s="254"/>
      <c r="I130" s="254"/>
      <c r="J130" s="170"/>
      <c r="K130" s="172">
        <v>7.1550000000000002</v>
      </c>
      <c r="L130" s="170"/>
      <c r="M130" s="170"/>
      <c r="N130" s="170"/>
      <c r="O130" s="170"/>
      <c r="P130" s="170"/>
      <c r="Q130" s="170"/>
      <c r="R130" s="173"/>
      <c r="T130" s="174"/>
      <c r="U130" s="170"/>
      <c r="V130" s="170"/>
      <c r="W130" s="170"/>
      <c r="X130" s="170"/>
      <c r="Y130" s="170"/>
      <c r="Z130" s="170"/>
      <c r="AA130" s="175"/>
      <c r="AT130" s="176" t="s">
        <v>158</v>
      </c>
      <c r="AU130" s="176" t="s">
        <v>108</v>
      </c>
      <c r="AV130" s="10" t="s">
        <v>108</v>
      </c>
      <c r="AW130" s="10" t="s">
        <v>35</v>
      </c>
      <c r="AX130" s="10" t="s">
        <v>78</v>
      </c>
      <c r="AY130" s="176" t="s">
        <v>151</v>
      </c>
    </row>
    <row r="131" spans="2:65" s="10" customFormat="1" ht="14.4" customHeight="1">
      <c r="B131" s="169"/>
      <c r="C131" s="170"/>
      <c r="D131" s="170"/>
      <c r="E131" s="171" t="s">
        <v>5</v>
      </c>
      <c r="F131" s="253" t="s">
        <v>279</v>
      </c>
      <c r="G131" s="254"/>
      <c r="H131" s="254"/>
      <c r="I131" s="254"/>
      <c r="J131" s="170"/>
      <c r="K131" s="172">
        <v>449</v>
      </c>
      <c r="L131" s="170"/>
      <c r="M131" s="170"/>
      <c r="N131" s="170"/>
      <c r="O131" s="170"/>
      <c r="P131" s="170"/>
      <c r="Q131" s="170"/>
      <c r="R131" s="173"/>
      <c r="T131" s="174"/>
      <c r="U131" s="170"/>
      <c r="V131" s="170"/>
      <c r="W131" s="170"/>
      <c r="X131" s="170"/>
      <c r="Y131" s="170"/>
      <c r="Z131" s="170"/>
      <c r="AA131" s="175"/>
      <c r="AT131" s="176" t="s">
        <v>158</v>
      </c>
      <c r="AU131" s="176" t="s">
        <v>108</v>
      </c>
      <c r="AV131" s="10" t="s">
        <v>108</v>
      </c>
      <c r="AW131" s="10" t="s">
        <v>35</v>
      </c>
      <c r="AX131" s="10" t="s">
        <v>78</v>
      </c>
      <c r="AY131" s="176" t="s">
        <v>151</v>
      </c>
    </row>
    <row r="132" spans="2:65" s="11" customFormat="1" ht="14.4" customHeight="1">
      <c r="B132" s="177"/>
      <c r="C132" s="178"/>
      <c r="D132" s="178"/>
      <c r="E132" s="179" t="s">
        <v>5</v>
      </c>
      <c r="F132" s="239" t="s">
        <v>159</v>
      </c>
      <c r="G132" s="240"/>
      <c r="H132" s="240"/>
      <c r="I132" s="240"/>
      <c r="J132" s="178"/>
      <c r="K132" s="180">
        <v>561.25099999999998</v>
      </c>
      <c r="L132" s="178"/>
      <c r="M132" s="178"/>
      <c r="N132" s="178"/>
      <c r="O132" s="178"/>
      <c r="P132" s="178"/>
      <c r="Q132" s="178"/>
      <c r="R132" s="181"/>
      <c r="T132" s="182"/>
      <c r="U132" s="178"/>
      <c r="V132" s="178"/>
      <c r="W132" s="178"/>
      <c r="X132" s="178"/>
      <c r="Y132" s="178"/>
      <c r="Z132" s="178"/>
      <c r="AA132" s="183"/>
      <c r="AT132" s="184" t="s">
        <v>158</v>
      </c>
      <c r="AU132" s="184" t="s">
        <v>108</v>
      </c>
      <c r="AV132" s="11" t="s">
        <v>156</v>
      </c>
      <c r="AW132" s="11" t="s">
        <v>35</v>
      </c>
      <c r="AX132" s="11" t="s">
        <v>86</v>
      </c>
      <c r="AY132" s="184" t="s">
        <v>151</v>
      </c>
    </row>
    <row r="133" spans="2:65" s="1" customFormat="1" ht="14.4" customHeight="1">
      <c r="B133" s="133"/>
      <c r="C133" s="185" t="s">
        <v>108</v>
      </c>
      <c r="D133" s="185" t="s">
        <v>160</v>
      </c>
      <c r="E133" s="186" t="s">
        <v>280</v>
      </c>
      <c r="F133" s="241" t="s">
        <v>281</v>
      </c>
      <c r="G133" s="241"/>
      <c r="H133" s="241"/>
      <c r="I133" s="241"/>
      <c r="J133" s="187" t="s">
        <v>168</v>
      </c>
      <c r="K133" s="188">
        <v>617.37099999999998</v>
      </c>
      <c r="L133" s="242">
        <v>0</v>
      </c>
      <c r="M133" s="242"/>
      <c r="N133" s="243">
        <f>ROUND(L133*K133,2)</f>
        <v>0</v>
      </c>
      <c r="O133" s="244"/>
      <c r="P133" s="244"/>
      <c r="Q133" s="244"/>
      <c r="R133" s="136"/>
      <c r="T133" s="166" t="s">
        <v>5</v>
      </c>
      <c r="U133" s="45" t="s">
        <v>43</v>
      </c>
      <c r="V133" s="37"/>
      <c r="W133" s="167">
        <f>V133*K133</f>
        <v>0</v>
      </c>
      <c r="X133" s="167">
        <v>2.9999999999999997E-4</v>
      </c>
      <c r="Y133" s="167">
        <f>X133*K133</f>
        <v>0.18521129999999997</v>
      </c>
      <c r="Z133" s="167">
        <v>0</v>
      </c>
      <c r="AA133" s="168">
        <f>Z133*K133</f>
        <v>0</v>
      </c>
      <c r="AR133" s="20" t="s">
        <v>163</v>
      </c>
      <c r="AT133" s="20" t="s">
        <v>160</v>
      </c>
      <c r="AU133" s="20" t="s">
        <v>108</v>
      </c>
      <c r="AY133" s="20" t="s">
        <v>151</v>
      </c>
      <c r="BE133" s="107">
        <f>IF(U133="základní",N133,0)</f>
        <v>0</v>
      </c>
      <c r="BF133" s="107">
        <f>IF(U133="snížená",N133,0)</f>
        <v>0</v>
      </c>
      <c r="BG133" s="107">
        <f>IF(U133="zákl. přenesená",N133,0)</f>
        <v>0</v>
      </c>
      <c r="BH133" s="107">
        <f>IF(U133="sníž. přenesená",N133,0)</f>
        <v>0</v>
      </c>
      <c r="BI133" s="107">
        <f>IF(U133="nulová",N133,0)</f>
        <v>0</v>
      </c>
      <c r="BJ133" s="20" t="s">
        <v>86</v>
      </c>
      <c r="BK133" s="107">
        <f>ROUND(L133*K133,2)</f>
        <v>0</v>
      </c>
      <c r="BL133" s="20" t="s">
        <v>156</v>
      </c>
      <c r="BM133" s="20" t="s">
        <v>282</v>
      </c>
    </row>
    <row r="134" spans="2:65" s="9" customFormat="1" ht="29.85" customHeight="1">
      <c r="B134" s="151"/>
      <c r="C134" s="152"/>
      <c r="D134" s="161" t="s">
        <v>120</v>
      </c>
      <c r="E134" s="161"/>
      <c r="F134" s="161"/>
      <c r="G134" s="161"/>
      <c r="H134" s="161"/>
      <c r="I134" s="161"/>
      <c r="J134" s="161"/>
      <c r="K134" s="161"/>
      <c r="L134" s="161"/>
      <c r="M134" s="161"/>
      <c r="N134" s="251">
        <f>BK134</f>
        <v>0</v>
      </c>
      <c r="O134" s="252"/>
      <c r="P134" s="252"/>
      <c r="Q134" s="252"/>
      <c r="R134" s="154"/>
      <c r="T134" s="155"/>
      <c r="U134" s="152"/>
      <c r="V134" s="152"/>
      <c r="W134" s="156">
        <f>SUM(W135:W149)</f>
        <v>0</v>
      </c>
      <c r="X134" s="152"/>
      <c r="Y134" s="156">
        <f>SUM(Y135:Y149)</f>
        <v>32.911700000000003</v>
      </c>
      <c r="Z134" s="152"/>
      <c r="AA134" s="157">
        <f>SUM(AA135:AA149)</f>
        <v>0</v>
      </c>
      <c r="AR134" s="158" t="s">
        <v>86</v>
      </c>
      <c r="AT134" s="159" t="s">
        <v>77</v>
      </c>
      <c r="AU134" s="159" t="s">
        <v>86</v>
      </c>
      <c r="AY134" s="158" t="s">
        <v>151</v>
      </c>
      <c r="BK134" s="160">
        <f>SUM(BK135:BK149)</f>
        <v>0</v>
      </c>
    </row>
    <row r="135" spans="2:65" s="1" customFormat="1" ht="22.8" customHeight="1">
      <c r="B135" s="133"/>
      <c r="C135" s="162" t="s">
        <v>165</v>
      </c>
      <c r="D135" s="162" t="s">
        <v>152</v>
      </c>
      <c r="E135" s="163" t="s">
        <v>283</v>
      </c>
      <c r="F135" s="255" t="s">
        <v>284</v>
      </c>
      <c r="G135" s="255"/>
      <c r="H135" s="255"/>
      <c r="I135" s="255"/>
      <c r="J135" s="164" t="s">
        <v>168</v>
      </c>
      <c r="K135" s="165">
        <v>449</v>
      </c>
      <c r="L135" s="256">
        <v>0</v>
      </c>
      <c r="M135" s="256"/>
      <c r="N135" s="244">
        <f>ROUND(L135*K135,2)</f>
        <v>0</v>
      </c>
      <c r="O135" s="244"/>
      <c r="P135" s="244"/>
      <c r="Q135" s="244"/>
      <c r="R135" s="136"/>
      <c r="T135" s="166" t="s">
        <v>5</v>
      </c>
      <c r="U135" s="45" t="s">
        <v>43</v>
      </c>
      <c r="V135" s="37"/>
      <c r="W135" s="167">
        <f>V135*K135</f>
        <v>0</v>
      </c>
      <c r="X135" s="167">
        <v>6.93E-2</v>
      </c>
      <c r="Y135" s="167">
        <f>X135*K135</f>
        <v>31.1157</v>
      </c>
      <c r="Z135" s="167">
        <v>0</v>
      </c>
      <c r="AA135" s="168">
        <f>Z135*K135</f>
        <v>0</v>
      </c>
      <c r="AR135" s="20" t="s">
        <v>156</v>
      </c>
      <c r="AT135" s="20" t="s">
        <v>152</v>
      </c>
      <c r="AU135" s="20" t="s">
        <v>108</v>
      </c>
      <c r="AY135" s="20" t="s">
        <v>151</v>
      </c>
      <c r="BE135" s="107">
        <f>IF(U135="základní",N135,0)</f>
        <v>0</v>
      </c>
      <c r="BF135" s="107">
        <f>IF(U135="snížená",N135,0)</f>
        <v>0</v>
      </c>
      <c r="BG135" s="107">
        <f>IF(U135="zákl. přenesená",N135,0)</f>
        <v>0</v>
      </c>
      <c r="BH135" s="107">
        <f>IF(U135="sníž. přenesená",N135,0)</f>
        <v>0</v>
      </c>
      <c r="BI135" s="107">
        <f>IF(U135="nulová",N135,0)</f>
        <v>0</v>
      </c>
      <c r="BJ135" s="20" t="s">
        <v>86</v>
      </c>
      <c r="BK135" s="107">
        <f>ROUND(L135*K135,2)</f>
        <v>0</v>
      </c>
      <c r="BL135" s="20" t="s">
        <v>156</v>
      </c>
      <c r="BM135" s="20" t="s">
        <v>285</v>
      </c>
    </row>
    <row r="136" spans="2:65" s="10" customFormat="1" ht="14.4" customHeight="1">
      <c r="B136" s="169"/>
      <c r="C136" s="170"/>
      <c r="D136" s="170"/>
      <c r="E136" s="171" t="s">
        <v>5</v>
      </c>
      <c r="F136" s="257" t="s">
        <v>170</v>
      </c>
      <c r="G136" s="258"/>
      <c r="H136" s="258"/>
      <c r="I136" s="258"/>
      <c r="J136" s="170"/>
      <c r="K136" s="172">
        <v>406.63</v>
      </c>
      <c r="L136" s="170"/>
      <c r="M136" s="170"/>
      <c r="N136" s="170"/>
      <c r="O136" s="170"/>
      <c r="P136" s="170"/>
      <c r="Q136" s="170"/>
      <c r="R136" s="173"/>
      <c r="T136" s="174"/>
      <c r="U136" s="170"/>
      <c r="V136" s="170"/>
      <c r="W136" s="170"/>
      <c r="X136" s="170"/>
      <c r="Y136" s="170"/>
      <c r="Z136" s="170"/>
      <c r="AA136" s="175"/>
      <c r="AT136" s="176" t="s">
        <v>158</v>
      </c>
      <c r="AU136" s="176" t="s">
        <v>108</v>
      </c>
      <c r="AV136" s="10" t="s">
        <v>108</v>
      </c>
      <c r="AW136" s="10" t="s">
        <v>35</v>
      </c>
      <c r="AX136" s="10" t="s">
        <v>78</v>
      </c>
      <c r="AY136" s="176" t="s">
        <v>151</v>
      </c>
    </row>
    <row r="137" spans="2:65" s="10" customFormat="1" ht="14.4" customHeight="1">
      <c r="B137" s="169"/>
      <c r="C137" s="170"/>
      <c r="D137" s="170"/>
      <c r="E137" s="171" t="s">
        <v>5</v>
      </c>
      <c r="F137" s="253" t="s">
        <v>171</v>
      </c>
      <c r="G137" s="254"/>
      <c r="H137" s="254"/>
      <c r="I137" s="254"/>
      <c r="J137" s="170"/>
      <c r="K137" s="172">
        <v>13.75</v>
      </c>
      <c r="L137" s="170"/>
      <c r="M137" s="170"/>
      <c r="N137" s="170"/>
      <c r="O137" s="170"/>
      <c r="P137" s="170"/>
      <c r="Q137" s="170"/>
      <c r="R137" s="173"/>
      <c r="T137" s="174"/>
      <c r="U137" s="170"/>
      <c r="V137" s="170"/>
      <c r="W137" s="170"/>
      <c r="X137" s="170"/>
      <c r="Y137" s="170"/>
      <c r="Z137" s="170"/>
      <c r="AA137" s="175"/>
      <c r="AT137" s="176" t="s">
        <v>158</v>
      </c>
      <c r="AU137" s="176" t="s">
        <v>108</v>
      </c>
      <c r="AV137" s="10" t="s">
        <v>108</v>
      </c>
      <c r="AW137" s="10" t="s">
        <v>35</v>
      </c>
      <c r="AX137" s="10" t="s">
        <v>78</v>
      </c>
      <c r="AY137" s="176" t="s">
        <v>151</v>
      </c>
    </row>
    <row r="138" spans="2:65" s="10" customFormat="1" ht="14.4" customHeight="1">
      <c r="B138" s="169"/>
      <c r="C138" s="170"/>
      <c r="D138" s="170"/>
      <c r="E138" s="171" t="s">
        <v>5</v>
      </c>
      <c r="F138" s="253" t="s">
        <v>172</v>
      </c>
      <c r="G138" s="254"/>
      <c r="H138" s="254"/>
      <c r="I138" s="254"/>
      <c r="J138" s="170"/>
      <c r="K138" s="172">
        <v>28.62</v>
      </c>
      <c r="L138" s="170"/>
      <c r="M138" s="170"/>
      <c r="N138" s="170"/>
      <c r="O138" s="170"/>
      <c r="P138" s="170"/>
      <c r="Q138" s="170"/>
      <c r="R138" s="173"/>
      <c r="T138" s="174"/>
      <c r="U138" s="170"/>
      <c r="V138" s="170"/>
      <c r="W138" s="170"/>
      <c r="X138" s="170"/>
      <c r="Y138" s="170"/>
      <c r="Z138" s="170"/>
      <c r="AA138" s="175"/>
      <c r="AT138" s="176" t="s">
        <v>158</v>
      </c>
      <c r="AU138" s="176" t="s">
        <v>108</v>
      </c>
      <c r="AV138" s="10" t="s">
        <v>108</v>
      </c>
      <c r="AW138" s="10" t="s">
        <v>35</v>
      </c>
      <c r="AX138" s="10" t="s">
        <v>78</v>
      </c>
      <c r="AY138" s="176" t="s">
        <v>151</v>
      </c>
    </row>
    <row r="139" spans="2:65" s="11" customFormat="1" ht="14.4" customHeight="1">
      <c r="B139" s="177"/>
      <c r="C139" s="178"/>
      <c r="D139" s="178"/>
      <c r="E139" s="179" t="s">
        <v>5</v>
      </c>
      <c r="F139" s="239" t="s">
        <v>159</v>
      </c>
      <c r="G139" s="240"/>
      <c r="H139" s="240"/>
      <c r="I139" s="240"/>
      <c r="J139" s="178"/>
      <c r="K139" s="180">
        <v>449</v>
      </c>
      <c r="L139" s="178"/>
      <c r="M139" s="178"/>
      <c r="N139" s="178"/>
      <c r="O139" s="178"/>
      <c r="P139" s="178"/>
      <c r="Q139" s="178"/>
      <c r="R139" s="181"/>
      <c r="T139" s="182"/>
      <c r="U139" s="178"/>
      <c r="V139" s="178"/>
      <c r="W139" s="178"/>
      <c r="X139" s="178"/>
      <c r="Y139" s="178"/>
      <c r="Z139" s="178"/>
      <c r="AA139" s="183"/>
      <c r="AT139" s="184" t="s">
        <v>158</v>
      </c>
      <c r="AU139" s="184" t="s">
        <v>108</v>
      </c>
      <c r="AV139" s="11" t="s">
        <v>156</v>
      </c>
      <c r="AW139" s="11" t="s">
        <v>35</v>
      </c>
      <c r="AX139" s="11" t="s">
        <v>86</v>
      </c>
      <c r="AY139" s="184" t="s">
        <v>151</v>
      </c>
    </row>
    <row r="140" spans="2:65" s="1" customFormat="1" ht="22.8" customHeight="1">
      <c r="B140" s="133"/>
      <c r="C140" s="185" t="s">
        <v>156</v>
      </c>
      <c r="D140" s="185" t="s">
        <v>160</v>
      </c>
      <c r="E140" s="186" t="s">
        <v>286</v>
      </c>
      <c r="F140" s="241" t="s">
        <v>287</v>
      </c>
      <c r="G140" s="241"/>
      <c r="H140" s="241"/>
      <c r="I140" s="241"/>
      <c r="J140" s="187" t="s">
        <v>253</v>
      </c>
      <c r="K140" s="188">
        <v>53.24</v>
      </c>
      <c r="L140" s="242">
        <v>0</v>
      </c>
      <c r="M140" s="242"/>
      <c r="N140" s="243">
        <f>ROUND(L140*K140,2)</f>
        <v>0</v>
      </c>
      <c r="O140" s="244"/>
      <c r="P140" s="244"/>
      <c r="Q140" s="244"/>
      <c r="R140" s="136"/>
      <c r="T140" s="166" t="s">
        <v>5</v>
      </c>
      <c r="U140" s="45" t="s">
        <v>43</v>
      </c>
      <c r="V140" s="37"/>
      <c r="W140" s="167">
        <f>V140*K140</f>
        <v>0</v>
      </c>
      <c r="X140" s="167">
        <v>0</v>
      </c>
      <c r="Y140" s="167">
        <f>X140*K140</f>
        <v>0</v>
      </c>
      <c r="Z140" s="167">
        <v>0</v>
      </c>
      <c r="AA140" s="168">
        <f>Z140*K140</f>
        <v>0</v>
      </c>
      <c r="AR140" s="20" t="s">
        <v>163</v>
      </c>
      <c r="AT140" s="20" t="s">
        <v>160</v>
      </c>
      <c r="AU140" s="20" t="s">
        <v>108</v>
      </c>
      <c r="AY140" s="20" t="s">
        <v>151</v>
      </c>
      <c r="BE140" s="107">
        <f>IF(U140="základní",N140,0)</f>
        <v>0</v>
      </c>
      <c r="BF140" s="107">
        <f>IF(U140="snížená",N140,0)</f>
        <v>0</v>
      </c>
      <c r="BG140" s="107">
        <f>IF(U140="zákl. přenesená",N140,0)</f>
        <v>0</v>
      </c>
      <c r="BH140" s="107">
        <f>IF(U140="sníž. přenesená",N140,0)</f>
        <v>0</v>
      </c>
      <c r="BI140" s="107">
        <f>IF(U140="nulová",N140,0)</f>
        <v>0</v>
      </c>
      <c r="BJ140" s="20" t="s">
        <v>86</v>
      </c>
      <c r="BK140" s="107">
        <f>ROUND(L140*K140,2)</f>
        <v>0</v>
      </c>
      <c r="BL140" s="20" t="s">
        <v>156</v>
      </c>
      <c r="BM140" s="20" t="s">
        <v>288</v>
      </c>
    </row>
    <row r="141" spans="2:65" s="10" customFormat="1" ht="14.4" customHeight="1">
      <c r="B141" s="169"/>
      <c r="C141" s="170"/>
      <c r="D141" s="170"/>
      <c r="E141" s="171" t="s">
        <v>5</v>
      </c>
      <c r="F141" s="257" t="s">
        <v>255</v>
      </c>
      <c r="G141" s="258"/>
      <c r="H141" s="258"/>
      <c r="I141" s="258"/>
      <c r="J141" s="170"/>
      <c r="K141" s="172">
        <v>26.62</v>
      </c>
      <c r="L141" s="170"/>
      <c r="M141" s="170"/>
      <c r="N141" s="170"/>
      <c r="O141" s="170"/>
      <c r="P141" s="170"/>
      <c r="Q141" s="170"/>
      <c r="R141" s="173"/>
      <c r="T141" s="174"/>
      <c r="U141" s="170"/>
      <c r="V141" s="170"/>
      <c r="W141" s="170"/>
      <c r="X141" s="170"/>
      <c r="Y141" s="170"/>
      <c r="Z141" s="170"/>
      <c r="AA141" s="175"/>
      <c r="AT141" s="176" t="s">
        <v>158</v>
      </c>
      <c r="AU141" s="176" t="s">
        <v>108</v>
      </c>
      <c r="AV141" s="10" t="s">
        <v>108</v>
      </c>
      <c r="AW141" s="10" t="s">
        <v>35</v>
      </c>
      <c r="AX141" s="10" t="s">
        <v>78</v>
      </c>
      <c r="AY141" s="176" t="s">
        <v>151</v>
      </c>
    </row>
    <row r="142" spans="2:65" s="10" customFormat="1" ht="14.4" customHeight="1">
      <c r="B142" s="169"/>
      <c r="C142" s="170"/>
      <c r="D142" s="170"/>
      <c r="E142" s="171" t="s">
        <v>5</v>
      </c>
      <c r="F142" s="253" t="s">
        <v>255</v>
      </c>
      <c r="G142" s="254"/>
      <c r="H142" s="254"/>
      <c r="I142" s="254"/>
      <c r="J142" s="170"/>
      <c r="K142" s="172">
        <v>26.62</v>
      </c>
      <c r="L142" s="170"/>
      <c r="M142" s="170"/>
      <c r="N142" s="170"/>
      <c r="O142" s="170"/>
      <c r="P142" s="170"/>
      <c r="Q142" s="170"/>
      <c r="R142" s="173"/>
      <c r="T142" s="174"/>
      <c r="U142" s="170"/>
      <c r="V142" s="170"/>
      <c r="W142" s="170"/>
      <c r="X142" s="170"/>
      <c r="Y142" s="170"/>
      <c r="Z142" s="170"/>
      <c r="AA142" s="175"/>
      <c r="AT142" s="176" t="s">
        <v>158</v>
      </c>
      <c r="AU142" s="176" t="s">
        <v>108</v>
      </c>
      <c r="AV142" s="10" t="s">
        <v>108</v>
      </c>
      <c r="AW142" s="10" t="s">
        <v>35</v>
      </c>
      <c r="AX142" s="10" t="s">
        <v>78</v>
      </c>
      <c r="AY142" s="176" t="s">
        <v>151</v>
      </c>
    </row>
    <row r="143" spans="2:65" s="11" customFormat="1" ht="14.4" customHeight="1">
      <c r="B143" s="177"/>
      <c r="C143" s="178"/>
      <c r="D143" s="178"/>
      <c r="E143" s="179" t="s">
        <v>5</v>
      </c>
      <c r="F143" s="239" t="s">
        <v>159</v>
      </c>
      <c r="G143" s="240"/>
      <c r="H143" s="240"/>
      <c r="I143" s="240"/>
      <c r="J143" s="178"/>
      <c r="K143" s="180">
        <v>53.24</v>
      </c>
      <c r="L143" s="178"/>
      <c r="M143" s="178"/>
      <c r="N143" s="178"/>
      <c r="O143" s="178"/>
      <c r="P143" s="178"/>
      <c r="Q143" s="178"/>
      <c r="R143" s="181"/>
      <c r="T143" s="182"/>
      <c r="U143" s="178"/>
      <c r="V143" s="178"/>
      <c r="W143" s="178"/>
      <c r="X143" s="178"/>
      <c r="Y143" s="178"/>
      <c r="Z143" s="178"/>
      <c r="AA143" s="183"/>
      <c r="AT143" s="184" t="s">
        <v>158</v>
      </c>
      <c r="AU143" s="184" t="s">
        <v>108</v>
      </c>
      <c r="AV143" s="11" t="s">
        <v>156</v>
      </c>
      <c r="AW143" s="11" t="s">
        <v>35</v>
      </c>
      <c r="AX143" s="11" t="s">
        <v>86</v>
      </c>
      <c r="AY143" s="184" t="s">
        <v>151</v>
      </c>
    </row>
    <row r="144" spans="2:65" s="1" customFormat="1" ht="34.200000000000003" customHeight="1">
      <c r="B144" s="133"/>
      <c r="C144" s="162" t="s">
        <v>177</v>
      </c>
      <c r="D144" s="162" t="s">
        <v>152</v>
      </c>
      <c r="E144" s="163" t="s">
        <v>289</v>
      </c>
      <c r="F144" s="255" t="s">
        <v>290</v>
      </c>
      <c r="G144" s="255"/>
      <c r="H144" s="255"/>
      <c r="I144" s="255"/>
      <c r="J144" s="164" t="s">
        <v>168</v>
      </c>
      <c r="K144" s="165">
        <v>449</v>
      </c>
      <c r="L144" s="256">
        <v>0</v>
      </c>
      <c r="M144" s="256"/>
      <c r="N144" s="244">
        <f>ROUND(L144*K144,2)</f>
        <v>0</v>
      </c>
      <c r="O144" s="244"/>
      <c r="P144" s="244"/>
      <c r="Q144" s="244"/>
      <c r="R144" s="136"/>
      <c r="T144" s="166" t="s">
        <v>5</v>
      </c>
      <c r="U144" s="45" t="s">
        <v>43</v>
      </c>
      <c r="V144" s="37"/>
      <c r="W144" s="167">
        <f>V144*K144</f>
        <v>0</v>
      </c>
      <c r="X144" s="167">
        <v>4.0000000000000001E-3</v>
      </c>
      <c r="Y144" s="167">
        <f>X144*K144</f>
        <v>1.796</v>
      </c>
      <c r="Z144" s="167">
        <v>0</v>
      </c>
      <c r="AA144" s="168">
        <f>Z144*K144</f>
        <v>0</v>
      </c>
      <c r="AR144" s="20" t="s">
        <v>156</v>
      </c>
      <c r="AT144" s="20" t="s">
        <v>152</v>
      </c>
      <c r="AU144" s="20" t="s">
        <v>108</v>
      </c>
      <c r="AY144" s="20" t="s">
        <v>151</v>
      </c>
      <c r="BE144" s="107">
        <f>IF(U144="základní",N144,0)</f>
        <v>0</v>
      </c>
      <c r="BF144" s="107">
        <f>IF(U144="snížená",N144,0)</f>
        <v>0</v>
      </c>
      <c r="BG144" s="107">
        <f>IF(U144="zákl. přenesená",N144,0)</f>
        <v>0</v>
      </c>
      <c r="BH144" s="107">
        <f>IF(U144="sníž. přenesená",N144,0)</f>
        <v>0</v>
      </c>
      <c r="BI144" s="107">
        <f>IF(U144="nulová",N144,0)</f>
        <v>0</v>
      </c>
      <c r="BJ144" s="20" t="s">
        <v>86</v>
      </c>
      <c r="BK144" s="107">
        <f>ROUND(L144*K144,2)</f>
        <v>0</v>
      </c>
      <c r="BL144" s="20" t="s">
        <v>156</v>
      </c>
      <c r="BM144" s="20" t="s">
        <v>291</v>
      </c>
    </row>
    <row r="145" spans="2:65" s="10" customFormat="1" ht="14.4" customHeight="1">
      <c r="B145" s="169"/>
      <c r="C145" s="170"/>
      <c r="D145" s="170"/>
      <c r="E145" s="171" t="s">
        <v>5</v>
      </c>
      <c r="F145" s="257" t="s">
        <v>170</v>
      </c>
      <c r="G145" s="258"/>
      <c r="H145" s="258"/>
      <c r="I145" s="258"/>
      <c r="J145" s="170"/>
      <c r="K145" s="172">
        <v>406.63</v>
      </c>
      <c r="L145" s="170"/>
      <c r="M145" s="170"/>
      <c r="N145" s="170"/>
      <c r="O145" s="170"/>
      <c r="P145" s="170"/>
      <c r="Q145" s="170"/>
      <c r="R145" s="173"/>
      <c r="T145" s="174"/>
      <c r="U145" s="170"/>
      <c r="V145" s="170"/>
      <c r="W145" s="170"/>
      <c r="X145" s="170"/>
      <c r="Y145" s="170"/>
      <c r="Z145" s="170"/>
      <c r="AA145" s="175"/>
      <c r="AT145" s="176" t="s">
        <v>158</v>
      </c>
      <c r="AU145" s="176" t="s">
        <v>108</v>
      </c>
      <c r="AV145" s="10" t="s">
        <v>108</v>
      </c>
      <c r="AW145" s="10" t="s">
        <v>35</v>
      </c>
      <c r="AX145" s="10" t="s">
        <v>78</v>
      </c>
      <c r="AY145" s="176" t="s">
        <v>151</v>
      </c>
    </row>
    <row r="146" spans="2:65" s="10" customFormat="1" ht="14.4" customHeight="1">
      <c r="B146" s="169"/>
      <c r="C146" s="170"/>
      <c r="D146" s="170"/>
      <c r="E146" s="171" t="s">
        <v>5</v>
      </c>
      <c r="F146" s="253" t="s">
        <v>171</v>
      </c>
      <c r="G146" s="254"/>
      <c r="H146" s="254"/>
      <c r="I146" s="254"/>
      <c r="J146" s="170"/>
      <c r="K146" s="172">
        <v>13.75</v>
      </c>
      <c r="L146" s="170"/>
      <c r="M146" s="170"/>
      <c r="N146" s="170"/>
      <c r="O146" s="170"/>
      <c r="P146" s="170"/>
      <c r="Q146" s="170"/>
      <c r="R146" s="173"/>
      <c r="T146" s="174"/>
      <c r="U146" s="170"/>
      <c r="V146" s="170"/>
      <c r="W146" s="170"/>
      <c r="X146" s="170"/>
      <c r="Y146" s="170"/>
      <c r="Z146" s="170"/>
      <c r="AA146" s="175"/>
      <c r="AT146" s="176" t="s">
        <v>158</v>
      </c>
      <c r="AU146" s="176" t="s">
        <v>108</v>
      </c>
      <c r="AV146" s="10" t="s">
        <v>108</v>
      </c>
      <c r="AW146" s="10" t="s">
        <v>35</v>
      </c>
      <c r="AX146" s="10" t="s">
        <v>78</v>
      </c>
      <c r="AY146" s="176" t="s">
        <v>151</v>
      </c>
    </row>
    <row r="147" spans="2:65" s="10" customFormat="1" ht="14.4" customHeight="1">
      <c r="B147" s="169"/>
      <c r="C147" s="170"/>
      <c r="D147" s="170"/>
      <c r="E147" s="171" t="s">
        <v>5</v>
      </c>
      <c r="F147" s="253" t="s">
        <v>172</v>
      </c>
      <c r="G147" s="254"/>
      <c r="H147" s="254"/>
      <c r="I147" s="254"/>
      <c r="J147" s="170"/>
      <c r="K147" s="172">
        <v>28.62</v>
      </c>
      <c r="L147" s="170"/>
      <c r="M147" s="170"/>
      <c r="N147" s="170"/>
      <c r="O147" s="170"/>
      <c r="P147" s="170"/>
      <c r="Q147" s="170"/>
      <c r="R147" s="173"/>
      <c r="T147" s="174"/>
      <c r="U147" s="170"/>
      <c r="V147" s="170"/>
      <c r="W147" s="170"/>
      <c r="X147" s="170"/>
      <c r="Y147" s="170"/>
      <c r="Z147" s="170"/>
      <c r="AA147" s="175"/>
      <c r="AT147" s="176" t="s">
        <v>158</v>
      </c>
      <c r="AU147" s="176" t="s">
        <v>108</v>
      </c>
      <c r="AV147" s="10" t="s">
        <v>108</v>
      </c>
      <c r="AW147" s="10" t="s">
        <v>35</v>
      </c>
      <c r="AX147" s="10" t="s">
        <v>78</v>
      </c>
      <c r="AY147" s="176" t="s">
        <v>151</v>
      </c>
    </row>
    <row r="148" spans="2:65" s="11" customFormat="1" ht="14.4" customHeight="1">
      <c r="B148" s="177"/>
      <c r="C148" s="178"/>
      <c r="D148" s="178"/>
      <c r="E148" s="179" t="s">
        <v>5</v>
      </c>
      <c r="F148" s="239" t="s">
        <v>159</v>
      </c>
      <c r="G148" s="240"/>
      <c r="H148" s="240"/>
      <c r="I148" s="240"/>
      <c r="J148" s="178"/>
      <c r="K148" s="180">
        <v>449</v>
      </c>
      <c r="L148" s="178"/>
      <c r="M148" s="178"/>
      <c r="N148" s="178"/>
      <c r="O148" s="178"/>
      <c r="P148" s="178"/>
      <c r="Q148" s="178"/>
      <c r="R148" s="181"/>
      <c r="T148" s="182"/>
      <c r="U148" s="178"/>
      <c r="V148" s="178"/>
      <c r="W148" s="178"/>
      <c r="X148" s="178"/>
      <c r="Y148" s="178"/>
      <c r="Z148" s="178"/>
      <c r="AA148" s="183"/>
      <c r="AT148" s="184" t="s">
        <v>158</v>
      </c>
      <c r="AU148" s="184" t="s">
        <v>108</v>
      </c>
      <c r="AV148" s="11" t="s">
        <v>156</v>
      </c>
      <c r="AW148" s="11" t="s">
        <v>35</v>
      </c>
      <c r="AX148" s="11" t="s">
        <v>86</v>
      </c>
      <c r="AY148" s="184" t="s">
        <v>151</v>
      </c>
    </row>
    <row r="149" spans="2:65" s="1" customFormat="1" ht="22.8" customHeight="1">
      <c r="B149" s="133"/>
      <c r="C149" s="185" t="s">
        <v>182</v>
      </c>
      <c r="D149" s="185" t="s">
        <v>160</v>
      </c>
      <c r="E149" s="186" t="s">
        <v>292</v>
      </c>
      <c r="F149" s="241" t="s">
        <v>293</v>
      </c>
      <c r="G149" s="241"/>
      <c r="H149" s="241"/>
      <c r="I149" s="241"/>
      <c r="J149" s="187" t="s">
        <v>294</v>
      </c>
      <c r="K149" s="188">
        <v>1</v>
      </c>
      <c r="L149" s="242">
        <v>0</v>
      </c>
      <c r="M149" s="242"/>
      <c r="N149" s="243">
        <f>ROUND(L149*K149,2)</f>
        <v>0</v>
      </c>
      <c r="O149" s="244"/>
      <c r="P149" s="244"/>
      <c r="Q149" s="244"/>
      <c r="R149" s="136"/>
      <c r="T149" s="166" t="s">
        <v>5</v>
      </c>
      <c r="U149" s="45" t="s">
        <v>43</v>
      </c>
      <c r="V149" s="37"/>
      <c r="W149" s="167">
        <f>V149*K149</f>
        <v>0</v>
      </c>
      <c r="X149" s="167">
        <v>0</v>
      </c>
      <c r="Y149" s="167">
        <f>X149*K149</f>
        <v>0</v>
      </c>
      <c r="Z149" s="167">
        <v>0</v>
      </c>
      <c r="AA149" s="168">
        <f>Z149*K149</f>
        <v>0</v>
      </c>
      <c r="AR149" s="20" t="s">
        <v>163</v>
      </c>
      <c r="AT149" s="20" t="s">
        <v>160</v>
      </c>
      <c r="AU149" s="20" t="s">
        <v>108</v>
      </c>
      <c r="AY149" s="20" t="s">
        <v>151</v>
      </c>
      <c r="BE149" s="107">
        <f>IF(U149="základní",N149,0)</f>
        <v>0</v>
      </c>
      <c r="BF149" s="107">
        <f>IF(U149="snížená",N149,0)</f>
        <v>0</v>
      </c>
      <c r="BG149" s="107">
        <f>IF(U149="zákl. přenesená",N149,0)</f>
        <v>0</v>
      </c>
      <c r="BH149" s="107">
        <f>IF(U149="sníž. přenesená",N149,0)</f>
        <v>0</v>
      </c>
      <c r="BI149" s="107">
        <f>IF(U149="nulová",N149,0)</f>
        <v>0</v>
      </c>
      <c r="BJ149" s="20" t="s">
        <v>86</v>
      </c>
      <c r="BK149" s="107">
        <f>ROUND(L149*K149,2)</f>
        <v>0</v>
      </c>
      <c r="BL149" s="20" t="s">
        <v>156</v>
      </c>
      <c r="BM149" s="20" t="s">
        <v>295</v>
      </c>
    </row>
    <row r="150" spans="2:65" s="9" customFormat="1" ht="29.85" customHeight="1">
      <c r="B150" s="151"/>
      <c r="C150" s="152"/>
      <c r="D150" s="161" t="s">
        <v>121</v>
      </c>
      <c r="E150" s="161"/>
      <c r="F150" s="161"/>
      <c r="G150" s="161"/>
      <c r="H150" s="161"/>
      <c r="I150" s="161"/>
      <c r="J150" s="161"/>
      <c r="K150" s="161"/>
      <c r="L150" s="161"/>
      <c r="M150" s="161"/>
      <c r="N150" s="251">
        <f>BK150</f>
        <v>0</v>
      </c>
      <c r="O150" s="252"/>
      <c r="P150" s="252"/>
      <c r="Q150" s="252"/>
      <c r="R150" s="154"/>
      <c r="T150" s="155"/>
      <c r="U150" s="152"/>
      <c r="V150" s="152"/>
      <c r="W150" s="156">
        <f>SUM(W151:W153)</f>
        <v>0</v>
      </c>
      <c r="X150" s="152"/>
      <c r="Y150" s="156">
        <f>SUM(Y151:Y153)</f>
        <v>1.62652E-2</v>
      </c>
      <c r="Z150" s="152"/>
      <c r="AA150" s="157">
        <f>SUM(AA151:AA153)</f>
        <v>0</v>
      </c>
      <c r="AR150" s="158" t="s">
        <v>86</v>
      </c>
      <c r="AT150" s="159" t="s">
        <v>77</v>
      </c>
      <c r="AU150" s="159" t="s">
        <v>86</v>
      </c>
      <c r="AY150" s="158" t="s">
        <v>151</v>
      </c>
      <c r="BK150" s="160">
        <f>SUM(BK151:BK153)</f>
        <v>0</v>
      </c>
    </row>
    <row r="151" spans="2:65" s="1" customFormat="1" ht="34.200000000000003" customHeight="1">
      <c r="B151" s="133"/>
      <c r="C151" s="162" t="s">
        <v>186</v>
      </c>
      <c r="D151" s="162" t="s">
        <v>152</v>
      </c>
      <c r="E151" s="163" t="s">
        <v>296</v>
      </c>
      <c r="F151" s="255" t="s">
        <v>297</v>
      </c>
      <c r="G151" s="255"/>
      <c r="H151" s="255"/>
      <c r="I151" s="255"/>
      <c r="J151" s="164" t="s">
        <v>168</v>
      </c>
      <c r="K151" s="165">
        <v>406.63</v>
      </c>
      <c r="L151" s="256">
        <v>0</v>
      </c>
      <c r="M151" s="256"/>
      <c r="N151" s="244">
        <f>ROUND(L151*K151,2)</f>
        <v>0</v>
      </c>
      <c r="O151" s="244"/>
      <c r="P151" s="244"/>
      <c r="Q151" s="244"/>
      <c r="R151" s="136"/>
      <c r="T151" s="166" t="s">
        <v>5</v>
      </c>
      <c r="U151" s="45" t="s">
        <v>43</v>
      </c>
      <c r="V151" s="37"/>
      <c r="W151" s="167">
        <f>V151*K151</f>
        <v>0</v>
      </c>
      <c r="X151" s="167">
        <v>4.0000000000000003E-5</v>
      </c>
      <c r="Y151" s="167">
        <f>X151*K151</f>
        <v>1.62652E-2</v>
      </c>
      <c r="Z151" s="167">
        <v>0</v>
      </c>
      <c r="AA151" s="168">
        <f>Z151*K151</f>
        <v>0</v>
      </c>
      <c r="AR151" s="20" t="s">
        <v>156</v>
      </c>
      <c r="AT151" s="20" t="s">
        <v>152</v>
      </c>
      <c r="AU151" s="20" t="s">
        <v>108</v>
      </c>
      <c r="AY151" s="20" t="s">
        <v>151</v>
      </c>
      <c r="BE151" s="107">
        <f>IF(U151="základní",N151,0)</f>
        <v>0</v>
      </c>
      <c r="BF151" s="107">
        <f>IF(U151="snížená",N151,0)</f>
        <v>0</v>
      </c>
      <c r="BG151" s="107">
        <f>IF(U151="zákl. přenesená",N151,0)</f>
        <v>0</v>
      </c>
      <c r="BH151" s="107">
        <f>IF(U151="sníž. přenesená",N151,0)</f>
        <v>0</v>
      </c>
      <c r="BI151" s="107">
        <f>IF(U151="nulová",N151,0)</f>
        <v>0</v>
      </c>
      <c r="BJ151" s="20" t="s">
        <v>86</v>
      </c>
      <c r="BK151" s="107">
        <f>ROUND(L151*K151,2)</f>
        <v>0</v>
      </c>
      <c r="BL151" s="20" t="s">
        <v>156</v>
      </c>
      <c r="BM151" s="20" t="s">
        <v>298</v>
      </c>
    </row>
    <row r="152" spans="2:65" s="10" customFormat="1" ht="14.4" customHeight="1">
      <c r="B152" s="169"/>
      <c r="C152" s="170"/>
      <c r="D152" s="170"/>
      <c r="E152" s="171" t="s">
        <v>5</v>
      </c>
      <c r="F152" s="257" t="s">
        <v>170</v>
      </c>
      <c r="G152" s="258"/>
      <c r="H152" s="258"/>
      <c r="I152" s="258"/>
      <c r="J152" s="170"/>
      <c r="K152" s="172">
        <v>406.63</v>
      </c>
      <c r="L152" s="170"/>
      <c r="M152" s="170"/>
      <c r="N152" s="170"/>
      <c r="O152" s="170"/>
      <c r="P152" s="170"/>
      <c r="Q152" s="170"/>
      <c r="R152" s="173"/>
      <c r="T152" s="174"/>
      <c r="U152" s="170"/>
      <c r="V152" s="170"/>
      <c r="W152" s="170"/>
      <c r="X152" s="170"/>
      <c r="Y152" s="170"/>
      <c r="Z152" s="170"/>
      <c r="AA152" s="175"/>
      <c r="AT152" s="176" t="s">
        <v>158</v>
      </c>
      <c r="AU152" s="176" t="s">
        <v>108</v>
      </c>
      <c r="AV152" s="10" t="s">
        <v>108</v>
      </c>
      <c r="AW152" s="10" t="s">
        <v>35</v>
      </c>
      <c r="AX152" s="10" t="s">
        <v>78</v>
      </c>
      <c r="AY152" s="176" t="s">
        <v>151</v>
      </c>
    </row>
    <row r="153" spans="2:65" s="11" customFormat="1" ht="14.4" customHeight="1">
      <c r="B153" s="177"/>
      <c r="C153" s="178"/>
      <c r="D153" s="178"/>
      <c r="E153" s="179" t="s">
        <v>5</v>
      </c>
      <c r="F153" s="239" t="s">
        <v>159</v>
      </c>
      <c r="G153" s="240"/>
      <c r="H153" s="240"/>
      <c r="I153" s="240"/>
      <c r="J153" s="178"/>
      <c r="K153" s="180">
        <v>406.63</v>
      </c>
      <c r="L153" s="178"/>
      <c r="M153" s="178"/>
      <c r="N153" s="178"/>
      <c r="O153" s="178"/>
      <c r="P153" s="178"/>
      <c r="Q153" s="178"/>
      <c r="R153" s="181"/>
      <c r="T153" s="182"/>
      <c r="U153" s="178"/>
      <c r="V153" s="178"/>
      <c r="W153" s="178"/>
      <c r="X153" s="178"/>
      <c r="Y153" s="178"/>
      <c r="Z153" s="178"/>
      <c r="AA153" s="183"/>
      <c r="AT153" s="184" t="s">
        <v>158</v>
      </c>
      <c r="AU153" s="184" t="s">
        <v>108</v>
      </c>
      <c r="AV153" s="11" t="s">
        <v>156</v>
      </c>
      <c r="AW153" s="11" t="s">
        <v>35</v>
      </c>
      <c r="AX153" s="11" t="s">
        <v>86</v>
      </c>
      <c r="AY153" s="184" t="s">
        <v>151</v>
      </c>
    </row>
    <row r="154" spans="2:65" s="9" customFormat="1" ht="29.85" customHeight="1">
      <c r="B154" s="151"/>
      <c r="C154" s="152"/>
      <c r="D154" s="161" t="s">
        <v>123</v>
      </c>
      <c r="E154" s="161"/>
      <c r="F154" s="161"/>
      <c r="G154" s="161"/>
      <c r="H154" s="161"/>
      <c r="I154" s="161"/>
      <c r="J154" s="161"/>
      <c r="K154" s="161"/>
      <c r="L154" s="161"/>
      <c r="M154" s="161"/>
      <c r="N154" s="249">
        <f>BK154</f>
        <v>0</v>
      </c>
      <c r="O154" s="250"/>
      <c r="P154" s="250"/>
      <c r="Q154" s="250"/>
      <c r="R154" s="154"/>
      <c r="T154" s="155"/>
      <c r="U154" s="152"/>
      <c r="V154" s="152"/>
      <c r="W154" s="156">
        <f>W155</f>
        <v>0</v>
      </c>
      <c r="X154" s="152"/>
      <c r="Y154" s="156">
        <f>Y155</f>
        <v>0</v>
      </c>
      <c r="Z154" s="152"/>
      <c r="AA154" s="157">
        <f>AA155</f>
        <v>0</v>
      </c>
      <c r="AR154" s="158" t="s">
        <v>86</v>
      </c>
      <c r="AT154" s="159" t="s">
        <v>77</v>
      </c>
      <c r="AU154" s="159" t="s">
        <v>86</v>
      </c>
      <c r="AY154" s="158" t="s">
        <v>151</v>
      </c>
      <c r="BK154" s="160">
        <f>BK155</f>
        <v>0</v>
      </c>
    </row>
    <row r="155" spans="2:65" s="1" customFormat="1" ht="22.8" customHeight="1">
      <c r="B155" s="133"/>
      <c r="C155" s="162" t="s">
        <v>163</v>
      </c>
      <c r="D155" s="162" t="s">
        <v>152</v>
      </c>
      <c r="E155" s="163" t="s">
        <v>231</v>
      </c>
      <c r="F155" s="255" t="s">
        <v>232</v>
      </c>
      <c r="G155" s="255"/>
      <c r="H155" s="255"/>
      <c r="I155" s="255"/>
      <c r="J155" s="164" t="s">
        <v>216</v>
      </c>
      <c r="K155" s="165">
        <v>33.168999999999997</v>
      </c>
      <c r="L155" s="256">
        <v>0</v>
      </c>
      <c r="M155" s="256"/>
      <c r="N155" s="244">
        <f>ROUND(L155*K155,2)</f>
        <v>0</v>
      </c>
      <c r="O155" s="244"/>
      <c r="P155" s="244"/>
      <c r="Q155" s="244"/>
      <c r="R155" s="136"/>
      <c r="T155" s="166" t="s">
        <v>5</v>
      </c>
      <c r="U155" s="45" t="s">
        <v>43</v>
      </c>
      <c r="V155" s="37"/>
      <c r="W155" s="167">
        <f>V155*K155</f>
        <v>0</v>
      </c>
      <c r="X155" s="167">
        <v>0</v>
      </c>
      <c r="Y155" s="167">
        <f>X155*K155</f>
        <v>0</v>
      </c>
      <c r="Z155" s="167">
        <v>0</v>
      </c>
      <c r="AA155" s="168">
        <f>Z155*K155</f>
        <v>0</v>
      </c>
      <c r="AR155" s="20" t="s">
        <v>156</v>
      </c>
      <c r="AT155" s="20" t="s">
        <v>152</v>
      </c>
      <c r="AU155" s="20" t="s">
        <v>108</v>
      </c>
      <c r="AY155" s="20" t="s">
        <v>151</v>
      </c>
      <c r="BE155" s="107">
        <f>IF(U155="základní",N155,0)</f>
        <v>0</v>
      </c>
      <c r="BF155" s="107">
        <f>IF(U155="snížená",N155,0)</f>
        <v>0</v>
      </c>
      <c r="BG155" s="107">
        <f>IF(U155="zákl. přenesená",N155,0)</f>
        <v>0</v>
      </c>
      <c r="BH155" s="107">
        <f>IF(U155="sníž. přenesená",N155,0)</f>
        <v>0</v>
      </c>
      <c r="BI155" s="107">
        <f>IF(U155="nulová",N155,0)</f>
        <v>0</v>
      </c>
      <c r="BJ155" s="20" t="s">
        <v>86</v>
      </c>
      <c r="BK155" s="107">
        <f>ROUND(L155*K155,2)</f>
        <v>0</v>
      </c>
      <c r="BL155" s="20" t="s">
        <v>156</v>
      </c>
      <c r="BM155" s="20" t="s">
        <v>299</v>
      </c>
    </row>
    <row r="156" spans="2:65" s="9" customFormat="1" ht="37.35" customHeight="1">
      <c r="B156" s="151"/>
      <c r="C156" s="152"/>
      <c r="D156" s="153" t="s">
        <v>124</v>
      </c>
      <c r="E156" s="153"/>
      <c r="F156" s="153"/>
      <c r="G156" s="153"/>
      <c r="H156" s="153"/>
      <c r="I156" s="153"/>
      <c r="J156" s="153"/>
      <c r="K156" s="153"/>
      <c r="L156" s="153"/>
      <c r="M156" s="153"/>
      <c r="N156" s="236">
        <f>BK156</f>
        <v>0</v>
      </c>
      <c r="O156" s="237"/>
      <c r="P156" s="237"/>
      <c r="Q156" s="237"/>
      <c r="R156" s="154"/>
      <c r="T156" s="155"/>
      <c r="U156" s="152"/>
      <c r="V156" s="152"/>
      <c r="W156" s="156">
        <f>W157+W163+W173</f>
        <v>0</v>
      </c>
      <c r="X156" s="152"/>
      <c r="Y156" s="156">
        <f>Y157+Y163+Y173</f>
        <v>0.14367999999999997</v>
      </c>
      <c r="Z156" s="152"/>
      <c r="AA156" s="157">
        <f>AA157+AA163+AA173</f>
        <v>0</v>
      </c>
      <c r="AR156" s="158" t="s">
        <v>108</v>
      </c>
      <c r="AT156" s="159" t="s">
        <v>77</v>
      </c>
      <c r="AU156" s="159" t="s">
        <v>78</v>
      </c>
      <c r="AY156" s="158" t="s">
        <v>151</v>
      </c>
      <c r="BK156" s="160">
        <f>BK157+BK163+BK173</f>
        <v>0</v>
      </c>
    </row>
    <row r="157" spans="2:65" s="9" customFormat="1" ht="19.95" customHeight="1">
      <c r="B157" s="151"/>
      <c r="C157" s="152"/>
      <c r="D157" s="161" t="s">
        <v>125</v>
      </c>
      <c r="E157" s="161"/>
      <c r="F157" s="161"/>
      <c r="G157" s="161"/>
      <c r="H157" s="161"/>
      <c r="I157" s="161"/>
      <c r="J157" s="161"/>
      <c r="K157" s="161"/>
      <c r="L157" s="161"/>
      <c r="M157" s="161"/>
      <c r="N157" s="249">
        <f>BK157</f>
        <v>0</v>
      </c>
      <c r="O157" s="250"/>
      <c r="P157" s="250"/>
      <c r="Q157" s="250"/>
      <c r="R157" s="154"/>
      <c r="T157" s="155"/>
      <c r="U157" s="152"/>
      <c r="V157" s="152"/>
      <c r="W157" s="156">
        <f>SUM(W158:W162)</f>
        <v>0</v>
      </c>
      <c r="X157" s="152"/>
      <c r="Y157" s="156">
        <f>SUM(Y158:Y162)</f>
        <v>0</v>
      </c>
      <c r="Z157" s="152"/>
      <c r="AA157" s="157">
        <f>SUM(AA158:AA162)</f>
        <v>0</v>
      </c>
      <c r="AR157" s="158" t="s">
        <v>108</v>
      </c>
      <c r="AT157" s="159" t="s">
        <v>77</v>
      </c>
      <c r="AU157" s="159" t="s">
        <v>86</v>
      </c>
      <c r="AY157" s="158" t="s">
        <v>151</v>
      </c>
      <c r="BK157" s="160">
        <f>SUM(BK158:BK162)</f>
        <v>0</v>
      </c>
    </row>
    <row r="158" spans="2:65" s="1" customFormat="1" ht="14.4" customHeight="1">
      <c r="B158" s="133"/>
      <c r="C158" s="185" t="s">
        <v>193</v>
      </c>
      <c r="D158" s="185" t="s">
        <v>160</v>
      </c>
      <c r="E158" s="186" t="s">
        <v>300</v>
      </c>
      <c r="F158" s="241" t="s">
        <v>301</v>
      </c>
      <c r="G158" s="241"/>
      <c r="H158" s="241"/>
      <c r="I158" s="241"/>
      <c r="J158" s="187" t="s">
        <v>168</v>
      </c>
      <c r="K158" s="188">
        <v>449</v>
      </c>
      <c r="L158" s="242">
        <v>0</v>
      </c>
      <c r="M158" s="242"/>
      <c r="N158" s="243">
        <f>ROUND(L158*K158,2)</f>
        <v>0</v>
      </c>
      <c r="O158" s="244"/>
      <c r="P158" s="244"/>
      <c r="Q158" s="244"/>
      <c r="R158" s="136"/>
      <c r="T158" s="166" t="s">
        <v>5</v>
      </c>
      <c r="U158" s="45" t="s">
        <v>43</v>
      </c>
      <c r="V158" s="37"/>
      <c r="W158" s="167">
        <f>V158*K158</f>
        <v>0</v>
      </c>
      <c r="X158" s="167">
        <v>0</v>
      </c>
      <c r="Y158" s="167">
        <f>X158*K158</f>
        <v>0</v>
      </c>
      <c r="Z158" s="167">
        <v>0</v>
      </c>
      <c r="AA158" s="168">
        <f>Z158*K158</f>
        <v>0</v>
      </c>
      <c r="AR158" s="20" t="s">
        <v>267</v>
      </c>
      <c r="AT158" s="20" t="s">
        <v>160</v>
      </c>
      <c r="AU158" s="20" t="s">
        <v>108</v>
      </c>
      <c r="AY158" s="20" t="s">
        <v>151</v>
      </c>
      <c r="BE158" s="107">
        <f>IF(U158="základní",N158,0)</f>
        <v>0</v>
      </c>
      <c r="BF158" s="107">
        <f>IF(U158="snížená",N158,0)</f>
        <v>0</v>
      </c>
      <c r="BG158" s="107">
        <f>IF(U158="zákl. přenesená",N158,0)</f>
        <v>0</v>
      </c>
      <c r="BH158" s="107">
        <f>IF(U158="sníž. přenesená",N158,0)</f>
        <v>0</v>
      </c>
      <c r="BI158" s="107">
        <f>IF(U158="nulová",N158,0)</f>
        <v>0</v>
      </c>
      <c r="BJ158" s="20" t="s">
        <v>86</v>
      </c>
      <c r="BK158" s="107">
        <f>ROUND(L158*K158,2)</f>
        <v>0</v>
      </c>
      <c r="BL158" s="20" t="s">
        <v>221</v>
      </c>
      <c r="BM158" s="20" t="s">
        <v>302</v>
      </c>
    </row>
    <row r="159" spans="2:65" s="1" customFormat="1" ht="22.8" customHeight="1">
      <c r="B159" s="133"/>
      <c r="C159" s="185" t="s">
        <v>197</v>
      </c>
      <c r="D159" s="185" t="s">
        <v>160</v>
      </c>
      <c r="E159" s="186" t="s">
        <v>303</v>
      </c>
      <c r="F159" s="241" t="s">
        <v>304</v>
      </c>
      <c r="G159" s="241"/>
      <c r="H159" s="241"/>
      <c r="I159" s="241"/>
      <c r="J159" s="187" t="s">
        <v>168</v>
      </c>
      <c r="K159" s="188">
        <v>493.9</v>
      </c>
      <c r="L159" s="242">
        <v>0</v>
      </c>
      <c r="M159" s="242"/>
      <c r="N159" s="243">
        <f>ROUND(L159*K159,2)</f>
        <v>0</v>
      </c>
      <c r="O159" s="244"/>
      <c r="P159" s="244"/>
      <c r="Q159" s="244"/>
      <c r="R159" s="136"/>
      <c r="T159" s="166" t="s">
        <v>5</v>
      </c>
      <c r="U159" s="45" t="s">
        <v>43</v>
      </c>
      <c r="V159" s="37"/>
      <c r="W159" s="167">
        <f>V159*K159</f>
        <v>0</v>
      </c>
      <c r="X159" s="167">
        <v>0</v>
      </c>
      <c r="Y159" s="167">
        <f>X159*K159</f>
        <v>0</v>
      </c>
      <c r="Z159" s="167">
        <v>0</v>
      </c>
      <c r="AA159" s="168">
        <f>Z159*K159</f>
        <v>0</v>
      </c>
      <c r="AR159" s="20" t="s">
        <v>267</v>
      </c>
      <c r="AT159" s="20" t="s">
        <v>160</v>
      </c>
      <c r="AU159" s="20" t="s">
        <v>108</v>
      </c>
      <c r="AY159" s="20" t="s">
        <v>151</v>
      </c>
      <c r="BE159" s="107">
        <f>IF(U159="základní",N159,0)</f>
        <v>0</v>
      </c>
      <c r="BF159" s="107">
        <f>IF(U159="snížená",N159,0)</f>
        <v>0</v>
      </c>
      <c r="BG159" s="107">
        <f>IF(U159="zákl. přenesená",N159,0)</f>
        <v>0</v>
      </c>
      <c r="BH159" s="107">
        <f>IF(U159="sníž. přenesená",N159,0)</f>
        <v>0</v>
      </c>
      <c r="BI159" s="107">
        <f>IF(U159="nulová",N159,0)</f>
        <v>0</v>
      </c>
      <c r="BJ159" s="20" t="s">
        <v>86</v>
      </c>
      <c r="BK159" s="107">
        <f>ROUND(L159*K159,2)</f>
        <v>0</v>
      </c>
      <c r="BL159" s="20" t="s">
        <v>221</v>
      </c>
      <c r="BM159" s="20" t="s">
        <v>305</v>
      </c>
    </row>
    <row r="160" spans="2:65" s="10" customFormat="1" ht="14.4" customHeight="1">
      <c r="B160" s="169"/>
      <c r="C160" s="170"/>
      <c r="D160" s="170"/>
      <c r="E160" s="171" t="s">
        <v>5</v>
      </c>
      <c r="F160" s="257" t="s">
        <v>306</v>
      </c>
      <c r="G160" s="258"/>
      <c r="H160" s="258"/>
      <c r="I160" s="258"/>
      <c r="J160" s="170"/>
      <c r="K160" s="172">
        <v>493.9</v>
      </c>
      <c r="L160" s="170"/>
      <c r="M160" s="170"/>
      <c r="N160" s="170"/>
      <c r="O160" s="170"/>
      <c r="P160" s="170"/>
      <c r="Q160" s="170"/>
      <c r="R160" s="173"/>
      <c r="T160" s="174"/>
      <c r="U160" s="170"/>
      <c r="V160" s="170"/>
      <c r="W160" s="170"/>
      <c r="X160" s="170"/>
      <c r="Y160" s="170"/>
      <c r="Z160" s="170"/>
      <c r="AA160" s="175"/>
      <c r="AT160" s="176" t="s">
        <v>158</v>
      </c>
      <c r="AU160" s="176" t="s">
        <v>108</v>
      </c>
      <c r="AV160" s="10" t="s">
        <v>108</v>
      </c>
      <c r="AW160" s="10" t="s">
        <v>35</v>
      </c>
      <c r="AX160" s="10" t="s">
        <v>78</v>
      </c>
      <c r="AY160" s="176" t="s">
        <v>151</v>
      </c>
    </row>
    <row r="161" spans="2:65" s="11" customFormat="1" ht="14.4" customHeight="1">
      <c r="B161" s="177"/>
      <c r="C161" s="178"/>
      <c r="D161" s="178"/>
      <c r="E161" s="179" t="s">
        <v>5</v>
      </c>
      <c r="F161" s="239" t="s">
        <v>159</v>
      </c>
      <c r="G161" s="240"/>
      <c r="H161" s="240"/>
      <c r="I161" s="240"/>
      <c r="J161" s="178"/>
      <c r="K161" s="180">
        <v>493.9</v>
      </c>
      <c r="L161" s="178"/>
      <c r="M161" s="178"/>
      <c r="N161" s="178"/>
      <c r="O161" s="178"/>
      <c r="P161" s="178"/>
      <c r="Q161" s="178"/>
      <c r="R161" s="181"/>
      <c r="T161" s="182"/>
      <c r="U161" s="178"/>
      <c r="V161" s="178"/>
      <c r="W161" s="178"/>
      <c r="X161" s="178"/>
      <c r="Y161" s="178"/>
      <c r="Z161" s="178"/>
      <c r="AA161" s="183"/>
      <c r="AT161" s="184" t="s">
        <v>158</v>
      </c>
      <c r="AU161" s="184" t="s">
        <v>108</v>
      </c>
      <c r="AV161" s="11" t="s">
        <v>156</v>
      </c>
      <c r="AW161" s="11" t="s">
        <v>35</v>
      </c>
      <c r="AX161" s="11" t="s">
        <v>86</v>
      </c>
      <c r="AY161" s="184" t="s">
        <v>151</v>
      </c>
    </row>
    <row r="162" spans="2:65" s="1" customFormat="1" ht="34.200000000000003" customHeight="1">
      <c r="B162" s="133"/>
      <c r="C162" s="162" t="s">
        <v>201</v>
      </c>
      <c r="D162" s="162" t="s">
        <v>152</v>
      </c>
      <c r="E162" s="163" t="s">
        <v>307</v>
      </c>
      <c r="F162" s="255" t="s">
        <v>308</v>
      </c>
      <c r="G162" s="255"/>
      <c r="H162" s="255"/>
      <c r="I162" s="255"/>
      <c r="J162" s="164" t="s">
        <v>248</v>
      </c>
      <c r="K162" s="189">
        <v>0</v>
      </c>
      <c r="L162" s="256">
        <v>0</v>
      </c>
      <c r="M162" s="256"/>
      <c r="N162" s="244">
        <f>ROUND(L162*K162,2)</f>
        <v>0</v>
      </c>
      <c r="O162" s="244"/>
      <c r="P162" s="244"/>
      <c r="Q162" s="244"/>
      <c r="R162" s="136"/>
      <c r="T162" s="166" t="s">
        <v>5</v>
      </c>
      <c r="U162" s="45" t="s">
        <v>43</v>
      </c>
      <c r="V162" s="37"/>
      <c r="W162" s="167">
        <f>V162*K162</f>
        <v>0</v>
      </c>
      <c r="X162" s="167">
        <v>0</v>
      </c>
      <c r="Y162" s="167">
        <f>X162*K162</f>
        <v>0</v>
      </c>
      <c r="Z162" s="167">
        <v>0</v>
      </c>
      <c r="AA162" s="168">
        <f>Z162*K162</f>
        <v>0</v>
      </c>
      <c r="AR162" s="20" t="s">
        <v>221</v>
      </c>
      <c r="AT162" s="20" t="s">
        <v>152</v>
      </c>
      <c r="AU162" s="20" t="s">
        <v>108</v>
      </c>
      <c r="AY162" s="20" t="s">
        <v>151</v>
      </c>
      <c r="BE162" s="107">
        <f>IF(U162="základní",N162,0)</f>
        <v>0</v>
      </c>
      <c r="BF162" s="107">
        <f>IF(U162="snížená",N162,0)</f>
        <v>0</v>
      </c>
      <c r="BG162" s="107">
        <f>IF(U162="zákl. přenesená",N162,0)</f>
        <v>0</v>
      </c>
      <c r="BH162" s="107">
        <f>IF(U162="sníž. přenesená",N162,0)</f>
        <v>0</v>
      </c>
      <c r="BI162" s="107">
        <f>IF(U162="nulová",N162,0)</f>
        <v>0</v>
      </c>
      <c r="BJ162" s="20" t="s">
        <v>86</v>
      </c>
      <c r="BK162" s="107">
        <f>ROUND(L162*K162,2)</f>
        <v>0</v>
      </c>
      <c r="BL162" s="20" t="s">
        <v>221</v>
      </c>
      <c r="BM162" s="20" t="s">
        <v>309</v>
      </c>
    </row>
    <row r="163" spans="2:65" s="9" customFormat="1" ht="29.85" customHeight="1">
      <c r="B163" s="151"/>
      <c r="C163" s="152"/>
      <c r="D163" s="161" t="s">
        <v>126</v>
      </c>
      <c r="E163" s="161"/>
      <c r="F163" s="161"/>
      <c r="G163" s="161"/>
      <c r="H163" s="161"/>
      <c r="I163" s="161"/>
      <c r="J163" s="161"/>
      <c r="K163" s="161"/>
      <c r="L163" s="161"/>
      <c r="M163" s="161"/>
      <c r="N163" s="251">
        <f>BK163</f>
        <v>0</v>
      </c>
      <c r="O163" s="252"/>
      <c r="P163" s="252"/>
      <c r="Q163" s="252"/>
      <c r="R163" s="154"/>
      <c r="T163" s="155"/>
      <c r="U163" s="152"/>
      <c r="V163" s="152"/>
      <c r="W163" s="156">
        <f>SUM(W164:W172)</f>
        <v>0</v>
      </c>
      <c r="X163" s="152"/>
      <c r="Y163" s="156">
        <f>SUM(Y164:Y172)</f>
        <v>0</v>
      </c>
      <c r="Z163" s="152"/>
      <c r="AA163" s="157">
        <f>SUM(AA164:AA172)</f>
        <v>0</v>
      </c>
      <c r="AR163" s="158" t="s">
        <v>108</v>
      </c>
      <c r="AT163" s="159" t="s">
        <v>77</v>
      </c>
      <c r="AU163" s="159" t="s">
        <v>86</v>
      </c>
      <c r="AY163" s="158" t="s">
        <v>151</v>
      </c>
      <c r="BK163" s="160">
        <f>SUM(BK164:BK172)</f>
        <v>0</v>
      </c>
    </row>
    <row r="164" spans="2:65" s="1" customFormat="1" ht="34.200000000000003" customHeight="1">
      <c r="B164" s="133"/>
      <c r="C164" s="162" t="s">
        <v>205</v>
      </c>
      <c r="D164" s="162" t="s">
        <v>152</v>
      </c>
      <c r="E164" s="163" t="s">
        <v>310</v>
      </c>
      <c r="F164" s="255" t="s">
        <v>311</v>
      </c>
      <c r="G164" s="255"/>
      <c r="H164" s="255"/>
      <c r="I164" s="255"/>
      <c r="J164" s="164" t="s">
        <v>155</v>
      </c>
      <c r="K164" s="165">
        <v>1</v>
      </c>
      <c r="L164" s="256">
        <v>0</v>
      </c>
      <c r="M164" s="256"/>
      <c r="N164" s="244">
        <f>ROUND(L164*K164,2)</f>
        <v>0</v>
      </c>
      <c r="O164" s="244"/>
      <c r="P164" s="244"/>
      <c r="Q164" s="244"/>
      <c r="R164" s="136"/>
      <c r="T164" s="166" t="s">
        <v>5</v>
      </c>
      <c r="U164" s="45" t="s">
        <v>43</v>
      </c>
      <c r="V164" s="37"/>
      <c r="W164" s="167">
        <f>V164*K164</f>
        <v>0</v>
      </c>
      <c r="X164" s="167">
        <v>0</v>
      </c>
      <c r="Y164" s="167">
        <f>X164*K164</f>
        <v>0</v>
      </c>
      <c r="Z164" s="167">
        <v>0</v>
      </c>
      <c r="AA164" s="168">
        <f>Z164*K164</f>
        <v>0</v>
      </c>
      <c r="AR164" s="20" t="s">
        <v>221</v>
      </c>
      <c r="AT164" s="20" t="s">
        <v>152</v>
      </c>
      <c r="AU164" s="20" t="s">
        <v>108</v>
      </c>
      <c r="AY164" s="20" t="s">
        <v>151</v>
      </c>
      <c r="BE164" s="107">
        <f>IF(U164="základní",N164,0)</f>
        <v>0</v>
      </c>
      <c r="BF164" s="107">
        <f>IF(U164="snížená",N164,0)</f>
        <v>0</v>
      </c>
      <c r="BG164" s="107">
        <f>IF(U164="zákl. přenesená",N164,0)</f>
        <v>0</v>
      </c>
      <c r="BH164" s="107">
        <f>IF(U164="sníž. přenesená",N164,0)</f>
        <v>0</v>
      </c>
      <c r="BI164" s="107">
        <f>IF(U164="nulová",N164,0)</f>
        <v>0</v>
      </c>
      <c r="BJ164" s="20" t="s">
        <v>86</v>
      </c>
      <c r="BK164" s="107">
        <f>ROUND(L164*K164,2)</f>
        <v>0</v>
      </c>
      <c r="BL164" s="20" t="s">
        <v>221</v>
      </c>
      <c r="BM164" s="20" t="s">
        <v>312</v>
      </c>
    </row>
    <row r="165" spans="2:65" s="10" customFormat="1" ht="14.4" customHeight="1">
      <c r="B165" s="169"/>
      <c r="C165" s="170"/>
      <c r="D165" s="170"/>
      <c r="E165" s="171" t="s">
        <v>5</v>
      </c>
      <c r="F165" s="257" t="s">
        <v>86</v>
      </c>
      <c r="G165" s="258"/>
      <c r="H165" s="258"/>
      <c r="I165" s="258"/>
      <c r="J165" s="170"/>
      <c r="K165" s="172">
        <v>1</v>
      </c>
      <c r="L165" s="170"/>
      <c r="M165" s="170"/>
      <c r="N165" s="170"/>
      <c r="O165" s="170"/>
      <c r="P165" s="170"/>
      <c r="Q165" s="170"/>
      <c r="R165" s="173"/>
      <c r="T165" s="174"/>
      <c r="U165" s="170"/>
      <c r="V165" s="170"/>
      <c r="W165" s="170"/>
      <c r="X165" s="170"/>
      <c r="Y165" s="170"/>
      <c r="Z165" s="170"/>
      <c r="AA165" s="175"/>
      <c r="AT165" s="176" t="s">
        <v>158</v>
      </c>
      <c r="AU165" s="176" t="s">
        <v>108</v>
      </c>
      <c r="AV165" s="10" t="s">
        <v>108</v>
      </c>
      <c r="AW165" s="10" t="s">
        <v>35</v>
      </c>
      <c r="AX165" s="10" t="s">
        <v>78</v>
      </c>
      <c r="AY165" s="176" t="s">
        <v>151</v>
      </c>
    </row>
    <row r="166" spans="2:65" s="11" customFormat="1" ht="14.4" customHeight="1">
      <c r="B166" s="177"/>
      <c r="C166" s="178"/>
      <c r="D166" s="178"/>
      <c r="E166" s="179" t="s">
        <v>5</v>
      </c>
      <c r="F166" s="239" t="s">
        <v>159</v>
      </c>
      <c r="G166" s="240"/>
      <c r="H166" s="240"/>
      <c r="I166" s="240"/>
      <c r="J166" s="178"/>
      <c r="K166" s="180">
        <v>1</v>
      </c>
      <c r="L166" s="178"/>
      <c r="M166" s="178"/>
      <c r="N166" s="178"/>
      <c r="O166" s="178"/>
      <c r="P166" s="178"/>
      <c r="Q166" s="178"/>
      <c r="R166" s="181"/>
      <c r="T166" s="182"/>
      <c r="U166" s="178"/>
      <c r="V166" s="178"/>
      <c r="W166" s="178"/>
      <c r="X166" s="178"/>
      <c r="Y166" s="178"/>
      <c r="Z166" s="178"/>
      <c r="AA166" s="183"/>
      <c r="AT166" s="184" t="s">
        <v>158</v>
      </c>
      <c r="AU166" s="184" t="s">
        <v>108</v>
      </c>
      <c r="AV166" s="11" t="s">
        <v>156</v>
      </c>
      <c r="AW166" s="11" t="s">
        <v>35</v>
      </c>
      <c r="AX166" s="11" t="s">
        <v>86</v>
      </c>
      <c r="AY166" s="184" t="s">
        <v>151</v>
      </c>
    </row>
    <row r="167" spans="2:65" s="1" customFormat="1" ht="22.8" customHeight="1">
      <c r="B167" s="133"/>
      <c r="C167" s="185" t="s">
        <v>209</v>
      </c>
      <c r="D167" s="185" t="s">
        <v>160</v>
      </c>
      <c r="E167" s="186" t="s">
        <v>313</v>
      </c>
      <c r="F167" s="241" t="s">
        <v>314</v>
      </c>
      <c r="G167" s="241"/>
      <c r="H167" s="241"/>
      <c r="I167" s="241"/>
      <c r="J167" s="187" t="s">
        <v>294</v>
      </c>
      <c r="K167" s="188">
        <v>1</v>
      </c>
      <c r="L167" s="242">
        <v>0</v>
      </c>
      <c r="M167" s="242"/>
      <c r="N167" s="243">
        <f>ROUND(L167*K167,2)</f>
        <v>0</v>
      </c>
      <c r="O167" s="244"/>
      <c r="P167" s="244"/>
      <c r="Q167" s="244"/>
      <c r="R167" s="136"/>
      <c r="T167" s="166" t="s">
        <v>5</v>
      </c>
      <c r="U167" s="45" t="s">
        <v>43</v>
      </c>
      <c r="V167" s="37"/>
      <c r="W167" s="167">
        <f>V167*K167</f>
        <v>0</v>
      </c>
      <c r="X167" s="167">
        <v>0</v>
      </c>
      <c r="Y167" s="167">
        <f>X167*K167</f>
        <v>0</v>
      </c>
      <c r="Z167" s="167">
        <v>0</v>
      </c>
      <c r="AA167" s="168">
        <f>Z167*K167</f>
        <v>0</v>
      </c>
      <c r="AR167" s="20" t="s">
        <v>267</v>
      </c>
      <c r="AT167" s="20" t="s">
        <v>160</v>
      </c>
      <c r="AU167" s="20" t="s">
        <v>108</v>
      </c>
      <c r="AY167" s="20" t="s">
        <v>151</v>
      </c>
      <c r="BE167" s="107">
        <f>IF(U167="základní",N167,0)</f>
        <v>0</v>
      </c>
      <c r="BF167" s="107">
        <f>IF(U167="snížená",N167,0)</f>
        <v>0</v>
      </c>
      <c r="BG167" s="107">
        <f>IF(U167="zákl. přenesená",N167,0)</f>
        <v>0</v>
      </c>
      <c r="BH167" s="107">
        <f>IF(U167="sníž. přenesená",N167,0)</f>
        <v>0</v>
      </c>
      <c r="BI167" s="107">
        <f>IF(U167="nulová",N167,0)</f>
        <v>0</v>
      </c>
      <c r="BJ167" s="20" t="s">
        <v>86</v>
      </c>
      <c r="BK167" s="107">
        <f>ROUND(L167*K167,2)</f>
        <v>0</v>
      </c>
      <c r="BL167" s="20" t="s">
        <v>221</v>
      </c>
      <c r="BM167" s="20" t="s">
        <v>315</v>
      </c>
    </row>
    <row r="168" spans="2:65" s="1" customFormat="1" ht="22.8" customHeight="1">
      <c r="B168" s="133"/>
      <c r="C168" s="185" t="s">
        <v>213</v>
      </c>
      <c r="D168" s="185" t="s">
        <v>160</v>
      </c>
      <c r="E168" s="186" t="s">
        <v>316</v>
      </c>
      <c r="F168" s="241" t="s">
        <v>317</v>
      </c>
      <c r="G168" s="241"/>
      <c r="H168" s="241"/>
      <c r="I168" s="241"/>
      <c r="J168" s="187" t="s">
        <v>294</v>
      </c>
      <c r="K168" s="188">
        <v>1</v>
      </c>
      <c r="L168" s="242">
        <v>0</v>
      </c>
      <c r="M168" s="242"/>
      <c r="N168" s="243">
        <f>ROUND(L168*K168,2)</f>
        <v>0</v>
      </c>
      <c r="O168" s="244"/>
      <c r="P168" s="244"/>
      <c r="Q168" s="244"/>
      <c r="R168" s="136"/>
      <c r="T168" s="166" t="s">
        <v>5</v>
      </c>
      <c r="U168" s="45" t="s">
        <v>43</v>
      </c>
      <c r="V168" s="37"/>
      <c r="W168" s="167">
        <f>V168*K168</f>
        <v>0</v>
      </c>
      <c r="X168" s="167">
        <v>0</v>
      </c>
      <c r="Y168" s="167">
        <f>X168*K168</f>
        <v>0</v>
      </c>
      <c r="Z168" s="167">
        <v>0</v>
      </c>
      <c r="AA168" s="168">
        <f>Z168*K168</f>
        <v>0</v>
      </c>
      <c r="AR168" s="20" t="s">
        <v>267</v>
      </c>
      <c r="AT168" s="20" t="s">
        <v>160</v>
      </c>
      <c r="AU168" s="20" t="s">
        <v>108</v>
      </c>
      <c r="AY168" s="20" t="s">
        <v>151</v>
      </c>
      <c r="BE168" s="107">
        <f>IF(U168="základní",N168,0)</f>
        <v>0</v>
      </c>
      <c r="BF168" s="107">
        <f>IF(U168="snížená",N168,0)</f>
        <v>0</v>
      </c>
      <c r="BG168" s="107">
        <f>IF(U168="zákl. přenesená",N168,0)</f>
        <v>0</v>
      </c>
      <c r="BH168" s="107">
        <f>IF(U168="sníž. přenesená",N168,0)</f>
        <v>0</v>
      </c>
      <c r="BI168" s="107">
        <f>IF(U168="nulová",N168,0)</f>
        <v>0</v>
      </c>
      <c r="BJ168" s="20" t="s">
        <v>86</v>
      </c>
      <c r="BK168" s="107">
        <f>ROUND(L168*K168,2)</f>
        <v>0</v>
      </c>
      <c r="BL168" s="20" t="s">
        <v>221</v>
      </c>
      <c r="BM168" s="20" t="s">
        <v>318</v>
      </c>
    </row>
    <row r="169" spans="2:65" s="10" customFormat="1" ht="14.4" customHeight="1">
      <c r="B169" s="169"/>
      <c r="C169" s="170"/>
      <c r="D169" s="170"/>
      <c r="E169" s="171" t="s">
        <v>5</v>
      </c>
      <c r="F169" s="257" t="s">
        <v>86</v>
      </c>
      <c r="G169" s="258"/>
      <c r="H169" s="258"/>
      <c r="I169" s="258"/>
      <c r="J169" s="170"/>
      <c r="K169" s="172">
        <v>1</v>
      </c>
      <c r="L169" s="170"/>
      <c r="M169" s="170"/>
      <c r="N169" s="170"/>
      <c r="O169" s="170"/>
      <c r="P169" s="170"/>
      <c r="Q169" s="170"/>
      <c r="R169" s="173"/>
      <c r="T169" s="174"/>
      <c r="U169" s="170"/>
      <c r="V169" s="170"/>
      <c r="W169" s="170"/>
      <c r="X169" s="170"/>
      <c r="Y169" s="170"/>
      <c r="Z169" s="170"/>
      <c r="AA169" s="175"/>
      <c r="AT169" s="176" t="s">
        <v>158</v>
      </c>
      <c r="AU169" s="176" t="s">
        <v>108</v>
      </c>
      <c r="AV169" s="10" t="s">
        <v>108</v>
      </c>
      <c r="AW169" s="10" t="s">
        <v>35</v>
      </c>
      <c r="AX169" s="10" t="s">
        <v>78</v>
      </c>
      <c r="AY169" s="176" t="s">
        <v>151</v>
      </c>
    </row>
    <row r="170" spans="2:65" s="11" customFormat="1" ht="14.4" customHeight="1">
      <c r="B170" s="177"/>
      <c r="C170" s="178"/>
      <c r="D170" s="178"/>
      <c r="E170" s="179" t="s">
        <v>5</v>
      </c>
      <c r="F170" s="239" t="s">
        <v>159</v>
      </c>
      <c r="G170" s="240"/>
      <c r="H170" s="240"/>
      <c r="I170" s="240"/>
      <c r="J170" s="178"/>
      <c r="K170" s="180">
        <v>1</v>
      </c>
      <c r="L170" s="178"/>
      <c r="M170" s="178"/>
      <c r="N170" s="178"/>
      <c r="O170" s="178"/>
      <c r="P170" s="178"/>
      <c r="Q170" s="178"/>
      <c r="R170" s="181"/>
      <c r="T170" s="182"/>
      <c r="U170" s="178"/>
      <c r="V170" s="178"/>
      <c r="W170" s="178"/>
      <c r="X170" s="178"/>
      <c r="Y170" s="178"/>
      <c r="Z170" s="178"/>
      <c r="AA170" s="183"/>
      <c r="AT170" s="184" t="s">
        <v>158</v>
      </c>
      <c r="AU170" s="184" t="s">
        <v>108</v>
      </c>
      <c r="AV170" s="11" t="s">
        <v>156</v>
      </c>
      <c r="AW170" s="11" t="s">
        <v>35</v>
      </c>
      <c r="AX170" s="11" t="s">
        <v>86</v>
      </c>
      <c r="AY170" s="184" t="s">
        <v>151</v>
      </c>
    </row>
    <row r="171" spans="2:65" s="1" customFormat="1" ht="34.200000000000003" customHeight="1">
      <c r="B171" s="133"/>
      <c r="C171" s="185" t="s">
        <v>11</v>
      </c>
      <c r="D171" s="185" t="s">
        <v>160</v>
      </c>
      <c r="E171" s="186" t="s">
        <v>319</v>
      </c>
      <c r="F171" s="241" t="s">
        <v>320</v>
      </c>
      <c r="G171" s="241"/>
      <c r="H171" s="241"/>
      <c r="I171" s="241"/>
      <c r="J171" s="187" t="s">
        <v>294</v>
      </c>
      <c r="K171" s="188">
        <v>2</v>
      </c>
      <c r="L171" s="242">
        <v>0</v>
      </c>
      <c r="M171" s="242"/>
      <c r="N171" s="243">
        <f>ROUND(L171*K171,2)</f>
        <v>0</v>
      </c>
      <c r="O171" s="244"/>
      <c r="P171" s="244"/>
      <c r="Q171" s="244"/>
      <c r="R171" s="136"/>
      <c r="T171" s="166" t="s">
        <v>5</v>
      </c>
      <c r="U171" s="45" t="s">
        <v>43</v>
      </c>
      <c r="V171" s="37"/>
      <c r="W171" s="167">
        <f>V171*K171</f>
        <v>0</v>
      </c>
      <c r="X171" s="167">
        <v>0</v>
      </c>
      <c r="Y171" s="167">
        <f>X171*K171</f>
        <v>0</v>
      </c>
      <c r="Z171" s="167">
        <v>0</v>
      </c>
      <c r="AA171" s="168">
        <f>Z171*K171</f>
        <v>0</v>
      </c>
      <c r="AR171" s="20" t="s">
        <v>267</v>
      </c>
      <c r="AT171" s="20" t="s">
        <v>160</v>
      </c>
      <c r="AU171" s="20" t="s">
        <v>108</v>
      </c>
      <c r="AY171" s="20" t="s">
        <v>151</v>
      </c>
      <c r="BE171" s="107">
        <f>IF(U171="základní",N171,0)</f>
        <v>0</v>
      </c>
      <c r="BF171" s="107">
        <f>IF(U171="snížená",N171,0)</f>
        <v>0</v>
      </c>
      <c r="BG171" s="107">
        <f>IF(U171="zákl. přenesená",N171,0)</f>
        <v>0</v>
      </c>
      <c r="BH171" s="107">
        <f>IF(U171="sníž. přenesená",N171,0)</f>
        <v>0</v>
      </c>
      <c r="BI171" s="107">
        <f>IF(U171="nulová",N171,0)</f>
        <v>0</v>
      </c>
      <c r="BJ171" s="20" t="s">
        <v>86</v>
      </c>
      <c r="BK171" s="107">
        <f>ROUND(L171*K171,2)</f>
        <v>0</v>
      </c>
      <c r="BL171" s="20" t="s">
        <v>221</v>
      </c>
      <c r="BM171" s="20" t="s">
        <v>321</v>
      </c>
    </row>
    <row r="172" spans="2:65" s="1" customFormat="1" ht="34.200000000000003" customHeight="1">
      <c r="B172" s="133"/>
      <c r="C172" s="162" t="s">
        <v>221</v>
      </c>
      <c r="D172" s="162" t="s">
        <v>152</v>
      </c>
      <c r="E172" s="163" t="s">
        <v>246</v>
      </c>
      <c r="F172" s="255" t="s">
        <v>247</v>
      </c>
      <c r="G172" s="255"/>
      <c r="H172" s="255"/>
      <c r="I172" s="255"/>
      <c r="J172" s="164" t="s">
        <v>248</v>
      </c>
      <c r="K172" s="189">
        <v>0</v>
      </c>
      <c r="L172" s="256">
        <v>0</v>
      </c>
      <c r="M172" s="256"/>
      <c r="N172" s="244">
        <f>ROUND(L172*K172,2)</f>
        <v>0</v>
      </c>
      <c r="O172" s="244"/>
      <c r="P172" s="244"/>
      <c r="Q172" s="244"/>
      <c r="R172" s="136"/>
      <c r="T172" s="166" t="s">
        <v>5</v>
      </c>
      <c r="U172" s="45" t="s">
        <v>43</v>
      </c>
      <c r="V172" s="37"/>
      <c r="W172" s="167">
        <f>V172*K172</f>
        <v>0</v>
      </c>
      <c r="X172" s="167">
        <v>0</v>
      </c>
      <c r="Y172" s="167">
        <f>X172*K172</f>
        <v>0</v>
      </c>
      <c r="Z172" s="167">
        <v>0</v>
      </c>
      <c r="AA172" s="168">
        <f>Z172*K172</f>
        <v>0</v>
      </c>
      <c r="AR172" s="20" t="s">
        <v>221</v>
      </c>
      <c r="AT172" s="20" t="s">
        <v>152</v>
      </c>
      <c r="AU172" s="20" t="s">
        <v>108</v>
      </c>
      <c r="AY172" s="20" t="s">
        <v>151</v>
      </c>
      <c r="BE172" s="107">
        <f>IF(U172="základní",N172,0)</f>
        <v>0</v>
      </c>
      <c r="BF172" s="107">
        <f>IF(U172="snížená",N172,0)</f>
        <v>0</v>
      </c>
      <c r="BG172" s="107">
        <f>IF(U172="zákl. přenesená",N172,0)</f>
        <v>0</v>
      </c>
      <c r="BH172" s="107">
        <f>IF(U172="sníž. přenesená",N172,0)</f>
        <v>0</v>
      </c>
      <c r="BI172" s="107">
        <f>IF(U172="nulová",N172,0)</f>
        <v>0</v>
      </c>
      <c r="BJ172" s="20" t="s">
        <v>86</v>
      </c>
      <c r="BK172" s="107">
        <f>ROUND(L172*K172,2)</f>
        <v>0</v>
      </c>
      <c r="BL172" s="20" t="s">
        <v>221</v>
      </c>
      <c r="BM172" s="20" t="s">
        <v>322</v>
      </c>
    </row>
    <row r="173" spans="2:65" s="9" customFormat="1" ht="29.85" customHeight="1">
      <c r="B173" s="151"/>
      <c r="C173" s="152"/>
      <c r="D173" s="161" t="s">
        <v>127</v>
      </c>
      <c r="E173" s="161"/>
      <c r="F173" s="161"/>
      <c r="G173" s="161"/>
      <c r="H173" s="161"/>
      <c r="I173" s="161"/>
      <c r="J173" s="161"/>
      <c r="K173" s="161"/>
      <c r="L173" s="161"/>
      <c r="M173" s="161"/>
      <c r="N173" s="251">
        <f>BK173</f>
        <v>0</v>
      </c>
      <c r="O173" s="252"/>
      <c r="P173" s="252"/>
      <c r="Q173" s="252"/>
      <c r="R173" s="154"/>
      <c r="T173" s="155"/>
      <c r="U173" s="152"/>
      <c r="V173" s="152"/>
      <c r="W173" s="156">
        <f>SUM(W174:W190)</f>
        <v>0</v>
      </c>
      <c r="X173" s="152"/>
      <c r="Y173" s="156">
        <f>SUM(Y174:Y190)</f>
        <v>0.14367999999999997</v>
      </c>
      <c r="Z173" s="152"/>
      <c r="AA173" s="157">
        <f>SUM(AA174:AA190)</f>
        <v>0</v>
      </c>
      <c r="AR173" s="158" t="s">
        <v>108</v>
      </c>
      <c r="AT173" s="159" t="s">
        <v>77</v>
      </c>
      <c r="AU173" s="159" t="s">
        <v>86</v>
      </c>
      <c r="AY173" s="158" t="s">
        <v>151</v>
      </c>
      <c r="BK173" s="160">
        <f>SUM(BK174:BK190)</f>
        <v>0</v>
      </c>
    </row>
    <row r="174" spans="2:65" s="1" customFormat="1" ht="34.200000000000003" customHeight="1">
      <c r="B174" s="133"/>
      <c r="C174" s="185" t="s">
        <v>225</v>
      </c>
      <c r="D174" s="185" t="s">
        <v>160</v>
      </c>
      <c r="E174" s="186" t="s">
        <v>323</v>
      </c>
      <c r="F174" s="241" t="s">
        <v>324</v>
      </c>
      <c r="G174" s="241"/>
      <c r="H174" s="241"/>
      <c r="I174" s="241"/>
      <c r="J174" s="187" t="s">
        <v>168</v>
      </c>
      <c r="K174" s="188">
        <v>449</v>
      </c>
      <c r="L174" s="242">
        <v>0</v>
      </c>
      <c r="M174" s="242"/>
      <c r="N174" s="243">
        <f>ROUND(L174*K174,2)</f>
        <v>0</v>
      </c>
      <c r="O174" s="244"/>
      <c r="P174" s="244"/>
      <c r="Q174" s="244"/>
      <c r="R174" s="136"/>
      <c r="T174" s="166" t="s">
        <v>5</v>
      </c>
      <c r="U174" s="45" t="s">
        <v>43</v>
      </c>
      <c r="V174" s="37"/>
      <c r="W174" s="167">
        <f>V174*K174</f>
        <v>0</v>
      </c>
      <c r="X174" s="167">
        <v>0</v>
      </c>
      <c r="Y174" s="167">
        <f>X174*K174</f>
        <v>0</v>
      </c>
      <c r="Z174" s="167">
        <v>0</v>
      </c>
      <c r="AA174" s="168">
        <f>Z174*K174</f>
        <v>0</v>
      </c>
      <c r="AR174" s="20" t="s">
        <v>267</v>
      </c>
      <c r="AT174" s="20" t="s">
        <v>160</v>
      </c>
      <c r="AU174" s="20" t="s">
        <v>108</v>
      </c>
      <c r="AY174" s="20" t="s">
        <v>151</v>
      </c>
      <c r="BE174" s="107">
        <f>IF(U174="základní",N174,0)</f>
        <v>0</v>
      </c>
      <c r="BF174" s="107">
        <f>IF(U174="snížená",N174,0)</f>
        <v>0</v>
      </c>
      <c r="BG174" s="107">
        <f>IF(U174="zákl. přenesená",N174,0)</f>
        <v>0</v>
      </c>
      <c r="BH174" s="107">
        <f>IF(U174="sníž. přenesená",N174,0)</f>
        <v>0</v>
      </c>
      <c r="BI174" s="107">
        <f>IF(U174="nulová",N174,0)</f>
        <v>0</v>
      </c>
      <c r="BJ174" s="20" t="s">
        <v>86</v>
      </c>
      <c r="BK174" s="107">
        <f>ROUND(L174*K174,2)</f>
        <v>0</v>
      </c>
      <c r="BL174" s="20" t="s">
        <v>221</v>
      </c>
      <c r="BM174" s="20" t="s">
        <v>325</v>
      </c>
    </row>
    <row r="175" spans="2:65" s="1" customFormat="1" ht="14.4" customHeight="1">
      <c r="B175" s="133"/>
      <c r="C175" s="185" t="s">
        <v>230</v>
      </c>
      <c r="D175" s="185" t="s">
        <v>160</v>
      </c>
      <c r="E175" s="186" t="s">
        <v>326</v>
      </c>
      <c r="F175" s="241" t="s">
        <v>327</v>
      </c>
      <c r="G175" s="241"/>
      <c r="H175" s="241"/>
      <c r="I175" s="241"/>
      <c r="J175" s="187" t="s">
        <v>168</v>
      </c>
      <c r="K175" s="188">
        <v>449</v>
      </c>
      <c r="L175" s="242">
        <v>0</v>
      </c>
      <c r="M175" s="242"/>
      <c r="N175" s="243">
        <f>ROUND(L175*K175,2)</f>
        <v>0</v>
      </c>
      <c r="O175" s="244"/>
      <c r="P175" s="244"/>
      <c r="Q175" s="244"/>
      <c r="R175" s="136"/>
      <c r="T175" s="166" t="s">
        <v>5</v>
      </c>
      <c r="U175" s="45" t="s">
        <v>43</v>
      </c>
      <c r="V175" s="37"/>
      <c r="W175" s="167">
        <f>V175*K175</f>
        <v>0</v>
      </c>
      <c r="X175" s="167">
        <v>0</v>
      </c>
      <c r="Y175" s="167">
        <f>X175*K175</f>
        <v>0</v>
      </c>
      <c r="Z175" s="167">
        <v>0</v>
      </c>
      <c r="AA175" s="168">
        <f>Z175*K175</f>
        <v>0</v>
      </c>
      <c r="AR175" s="20" t="s">
        <v>267</v>
      </c>
      <c r="AT175" s="20" t="s">
        <v>160</v>
      </c>
      <c r="AU175" s="20" t="s">
        <v>108</v>
      </c>
      <c r="AY175" s="20" t="s">
        <v>151</v>
      </c>
      <c r="BE175" s="107">
        <f>IF(U175="základní",N175,0)</f>
        <v>0</v>
      </c>
      <c r="BF175" s="107">
        <f>IF(U175="snížená",N175,0)</f>
        <v>0</v>
      </c>
      <c r="BG175" s="107">
        <f>IF(U175="zákl. přenesená",N175,0)</f>
        <v>0</v>
      </c>
      <c r="BH175" s="107">
        <f>IF(U175="sníž. přenesená",N175,0)</f>
        <v>0</v>
      </c>
      <c r="BI175" s="107">
        <f>IF(U175="nulová",N175,0)</f>
        <v>0</v>
      </c>
      <c r="BJ175" s="20" t="s">
        <v>86</v>
      </c>
      <c r="BK175" s="107">
        <f>ROUND(L175*K175,2)</f>
        <v>0</v>
      </c>
      <c r="BL175" s="20" t="s">
        <v>221</v>
      </c>
      <c r="BM175" s="20" t="s">
        <v>328</v>
      </c>
    </row>
    <row r="176" spans="2:65" s="1" customFormat="1" ht="34.200000000000003" customHeight="1">
      <c r="B176" s="133"/>
      <c r="C176" s="185" t="s">
        <v>234</v>
      </c>
      <c r="D176" s="185" t="s">
        <v>160</v>
      </c>
      <c r="E176" s="186" t="s">
        <v>329</v>
      </c>
      <c r="F176" s="241" t="s">
        <v>330</v>
      </c>
      <c r="G176" s="241"/>
      <c r="H176" s="241"/>
      <c r="I176" s="241"/>
      <c r="J176" s="187" t="s">
        <v>168</v>
      </c>
      <c r="K176" s="188">
        <v>449</v>
      </c>
      <c r="L176" s="242">
        <v>0</v>
      </c>
      <c r="M176" s="242"/>
      <c r="N176" s="243">
        <f>ROUND(L176*K176,2)</f>
        <v>0</v>
      </c>
      <c r="O176" s="244"/>
      <c r="P176" s="244"/>
      <c r="Q176" s="244"/>
      <c r="R176" s="136"/>
      <c r="T176" s="166" t="s">
        <v>5</v>
      </c>
      <c r="U176" s="45" t="s">
        <v>43</v>
      </c>
      <c r="V176" s="37"/>
      <c r="W176" s="167">
        <f>V176*K176</f>
        <v>0</v>
      </c>
      <c r="X176" s="167">
        <v>0</v>
      </c>
      <c r="Y176" s="167">
        <f>X176*K176</f>
        <v>0</v>
      </c>
      <c r="Z176" s="167">
        <v>0</v>
      </c>
      <c r="AA176" s="168">
        <f>Z176*K176</f>
        <v>0</v>
      </c>
      <c r="AR176" s="20" t="s">
        <v>267</v>
      </c>
      <c r="AT176" s="20" t="s">
        <v>160</v>
      </c>
      <c r="AU176" s="20" t="s">
        <v>108</v>
      </c>
      <c r="AY176" s="20" t="s">
        <v>151</v>
      </c>
      <c r="BE176" s="107">
        <f>IF(U176="základní",N176,0)</f>
        <v>0</v>
      </c>
      <c r="BF176" s="107">
        <f>IF(U176="snížená",N176,0)</f>
        <v>0</v>
      </c>
      <c r="BG176" s="107">
        <f>IF(U176="zákl. přenesená",N176,0)</f>
        <v>0</v>
      </c>
      <c r="BH176" s="107">
        <f>IF(U176="sníž. přenesená",N176,0)</f>
        <v>0</v>
      </c>
      <c r="BI176" s="107">
        <f>IF(U176="nulová",N176,0)</f>
        <v>0</v>
      </c>
      <c r="BJ176" s="20" t="s">
        <v>86</v>
      </c>
      <c r="BK176" s="107">
        <f>ROUND(L176*K176,2)</f>
        <v>0</v>
      </c>
      <c r="BL176" s="20" t="s">
        <v>221</v>
      </c>
      <c r="BM176" s="20" t="s">
        <v>331</v>
      </c>
    </row>
    <row r="177" spans="2:65" s="1" customFormat="1" ht="34.200000000000003" customHeight="1">
      <c r="B177" s="133"/>
      <c r="C177" s="185" t="s">
        <v>238</v>
      </c>
      <c r="D177" s="185" t="s">
        <v>160</v>
      </c>
      <c r="E177" s="186" t="s">
        <v>332</v>
      </c>
      <c r="F177" s="241" t="s">
        <v>333</v>
      </c>
      <c r="G177" s="241"/>
      <c r="H177" s="241"/>
      <c r="I177" s="241"/>
      <c r="J177" s="187" t="s">
        <v>180</v>
      </c>
      <c r="K177" s="188">
        <v>1</v>
      </c>
      <c r="L177" s="242">
        <v>0</v>
      </c>
      <c r="M177" s="242"/>
      <c r="N177" s="243">
        <f>ROUND(L177*K177,2)</f>
        <v>0</v>
      </c>
      <c r="O177" s="244"/>
      <c r="P177" s="244"/>
      <c r="Q177" s="244"/>
      <c r="R177" s="136"/>
      <c r="T177" s="166" t="s">
        <v>5</v>
      </c>
      <c r="U177" s="45" t="s">
        <v>43</v>
      </c>
      <c r="V177" s="37"/>
      <c r="W177" s="167">
        <f>V177*K177</f>
        <v>0</v>
      </c>
      <c r="X177" s="167">
        <v>0</v>
      </c>
      <c r="Y177" s="167">
        <f>X177*K177</f>
        <v>0</v>
      </c>
      <c r="Z177" s="167">
        <v>0</v>
      </c>
      <c r="AA177" s="168">
        <f>Z177*K177</f>
        <v>0</v>
      </c>
      <c r="AR177" s="20" t="s">
        <v>267</v>
      </c>
      <c r="AT177" s="20" t="s">
        <v>160</v>
      </c>
      <c r="AU177" s="20" t="s">
        <v>108</v>
      </c>
      <c r="AY177" s="20" t="s">
        <v>151</v>
      </c>
      <c r="BE177" s="107">
        <f>IF(U177="základní",N177,0)</f>
        <v>0</v>
      </c>
      <c r="BF177" s="107">
        <f>IF(U177="snížená",N177,0)</f>
        <v>0</v>
      </c>
      <c r="BG177" s="107">
        <f>IF(U177="zákl. přenesená",N177,0)</f>
        <v>0</v>
      </c>
      <c r="BH177" s="107">
        <f>IF(U177="sníž. přenesená",N177,0)</f>
        <v>0</v>
      </c>
      <c r="BI177" s="107">
        <f>IF(U177="nulová",N177,0)</f>
        <v>0</v>
      </c>
      <c r="BJ177" s="20" t="s">
        <v>86</v>
      </c>
      <c r="BK177" s="107">
        <f>ROUND(L177*K177,2)</f>
        <v>0</v>
      </c>
      <c r="BL177" s="20" t="s">
        <v>221</v>
      </c>
      <c r="BM177" s="20" t="s">
        <v>334</v>
      </c>
    </row>
    <row r="178" spans="2:65" s="1" customFormat="1" ht="14.4" customHeight="1">
      <c r="B178" s="133"/>
      <c r="C178" s="162" t="s">
        <v>10</v>
      </c>
      <c r="D178" s="162" t="s">
        <v>152</v>
      </c>
      <c r="E178" s="163" t="s">
        <v>335</v>
      </c>
      <c r="F178" s="255" t="s">
        <v>336</v>
      </c>
      <c r="G178" s="255"/>
      <c r="H178" s="255"/>
      <c r="I178" s="255"/>
      <c r="J178" s="164" t="s">
        <v>168</v>
      </c>
      <c r="K178" s="165">
        <v>449</v>
      </c>
      <c r="L178" s="256">
        <v>0</v>
      </c>
      <c r="M178" s="256"/>
      <c r="N178" s="244">
        <f>ROUND(L178*K178,2)</f>
        <v>0</v>
      </c>
      <c r="O178" s="244"/>
      <c r="P178" s="244"/>
      <c r="Q178" s="244"/>
      <c r="R178" s="136"/>
      <c r="T178" s="166" t="s">
        <v>5</v>
      </c>
      <c r="U178" s="45" t="s">
        <v>43</v>
      </c>
      <c r="V178" s="37"/>
      <c r="W178" s="167">
        <f>V178*K178</f>
        <v>0</v>
      </c>
      <c r="X178" s="167">
        <v>1.6000000000000001E-4</v>
      </c>
      <c r="Y178" s="167">
        <f>X178*K178</f>
        <v>7.1840000000000001E-2</v>
      </c>
      <c r="Z178" s="167">
        <v>0</v>
      </c>
      <c r="AA178" s="168">
        <f>Z178*K178</f>
        <v>0</v>
      </c>
      <c r="AR178" s="20" t="s">
        <v>221</v>
      </c>
      <c r="AT178" s="20" t="s">
        <v>152</v>
      </c>
      <c r="AU178" s="20" t="s">
        <v>108</v>
      </c>
      <c r="AY178" s="20" t="s">
        <v>151</v>
      </c>
      <c r="BE178" s="107">
        <f>IF(U178="základní",N178,0)</f>
        <v>0</v>
      </c>
      <c r="BF178" s="107">
        <f>IF(U178="snížená",N178,0)</f>
        <v>0</v>
      </c>
      <c r="BG178" s="107">
        <f>IF(U178="zákl. přenesená",N178,0)</f>
        <v>0</v>
      </c>
      <c r="BH178" s="107">
        <f>IF(U178="sníž. přenesená",N178,0)</f>
        <v>0</v>
      </c>
      <c r="BI178" s="107">
        <f>IF(U178="nulová",N178,0)</f>
        <v>0</v>
      </c>
      <c r="BJ178" s="20" t="s">
        <v>86</v>
      </c>
      <c r="BK178" s="107">
        <f>ROUND(L178*K178,2)</f>
        <v>0</v>
      </c>
      <c r="BL178" s="20" t="s">
        <v>221</v>
      </c>
      <c r="BM178" s="20" t="s">
        <v>337</v>
      </c>
    </row>
    <row r="179" spans="2:65" s="10" customFormat="1" ht="14.4" customHeight="1">
      <c r="B179" s="169"/>
      <c r="C179" s="170"/>
      <c r="D179" s="170"/>
      <c r="E179" s="171" t="s">
        <v>5</v>
      </c>
      <c r="F179" s="257" t="s">
        <v>170</v>
      </c>
      <c r="G179" s="258"/>
      <c r="H179" s="258"/>
      <c r="I179" s="258"/>
      <c r="J179" s="170"/>
      <c r="K179" s="172">
        <v>406.63</v>
      </c>
      <c r="L179" s="170"/>
      <c r="M179" s="170"/>
      <c r="N179" s="170"/>
      <c r="O179" s="170"/>
      <c r="P179" s="170"/>
      <c r="Q179" s="170"/>
      <c r="R179" s="173"/>
      <c r="T179" s="174"/>
      <c r="U179" s="170"/>
      <c r="V179" s="170"/>
      <c r="W179" s="170"/>
      <c r="X179" s="170"/>
      <c r="Y179" s="170"/>
      <c r="Z179" s="170"/>
      <c r="AA179" s="175"/>
      <c r="AT179" s="176" t="s">
        <v>158</v>
      </c>
      <c r="AU179" s="176" t="s">
        <v>108</v>
      </c>
      <c r="AV179" s="10" t="s">
        <v>108</v>
      </c>
      <c r="AW179" s="10" t="s">
        <v>35</v>
      </c>
      <c r="AX179" s="10" t="s">
        <v>78</v>
      </c>
      <c r="AY179" s="176" t="s">
        <v>151</v>
      </c>
    </row>
    <row r="180" spans="2:65" s="10" customFormat="1" ht="14.4" customHeight="1">
      <c r="B180" s="169"/>
      <c r="C180" s="170"/>
      <c r="D180" s="170"/>
      <c r="E180" s="171" t="s">
        <v>5</v>
      </c>
      <c r="F180" s="253" t="s">
        <v>171</v>
      </c>
      <c r="G180" s="254"/>
      <c r="H180" s="254"/>
      <c r="I180" s="254"/>
      <c r="J180" s="170"/>
      <c r="K180" s="172">
        <v>13.75</v>
      </c>
      <c r="L180" s="170"/>
      <c r="M180" s="170"/>
      <c r="N180" s="170"/>
      <c r="O180" s="170"/>
      <c r="P180" s="170"/>
      <c r="Q180" s="170"/>
      <c r="R180" s="173"/>
      <c r="T180" s="174"/>
      <c r="U180" s="170"/>
      <c r="V180" s="170"/>
      <c r="W180" s="170"/>
      <c r="X180" s="170"/>
      <c r="Y180" s="170"/>
      <c r="Z180" s="170"/>
      <c r="AA180" s="175"/>
      <c r="AT180" s="176" t="s">
        <v>158</v>
      </c>
      <c r="AU180" s="176" t="s">
        <v>108</v>
      </c>
      <c r="AV180" s="10" t="s">
        <v>108</v>
      </c>
      <c r="AW180" s="10" t="s">
        <v>35</v>
      </c>
      <c r="AX180" s="10" t="s">
        <v>78</v>
      </c>
      <c r="AY180" s="176" t="s">
        <v>151</v>
      </c>
    </row>
    <row r="181" spans="2:65" s="10" customFormat="1" ht="14.4" customHeight="1">
      <c r="B181" s="169"/>
      <c r="C181" s="170"/>
      <c r="D181" s="170"/>
      <c r="E181" s="171" t="s">
        <v>5</v>
      </c>
      <c r="F181" s="253" t="s">
        <v>172</v>
      </c>
      <c r="G181" s="254"/>
      <c r="H181" s="254"/>
      <c r="I181" s="254"/>
      <c r="J181" s="170"/>
      <c r="K181" s="172">
        <v>28.62</v>
      </c>
      <c r="L181" s="170"/>
      <c r="M181" s="170"/>
      <c r="N181" s="170"/>
      <c r="O181" s="170"/>
      <c r="P181" s="170"/>
      <c r="Q181" s="170"/>
      <c r="R181" s="173"/>
      <c r="T181" s="174"/>
      <c r="U181" s="170"/>
      <c r="V181" s="170"/>
      <c r="W181" s="170"/>
      <c r="X181" s="170"/>
      <c r="Y181" s="170"/>
      <c r="Z181" s="170"/>
      <c r="AA181" s="175"/>
      <c r="AT181" s="176" t="s">
        <v>158</v>
      </c>
      <c r="AU181" s="176" t="s">
        <v>108</v>
      </c>
      <c r="AV181" s="10" t="s">
        <v>108</v>
      </c>
      <c r="AW181" s="10" t="s">
        <v>35</v>
      </c>
      <c r="AX181" s="10" t="s">
        <v>78</v>
      </c>
      <c r="AY181" s="176" t="s">
        <v>151</v>
      </c>
    </row>
    <row r="182" spans="2:65" s="11" customFormat="1" ht="14.4" customHeight="1">
      <c r="B182" s="177"/>
      <c r="C182" s="178"/>
      <c r="D182" s="178"/>
      <c r="E182" s="179" t="s">
        <v>5</v>
      </c>
      <c r="F182" s="239" t="s">
        <v>159</v>
      </c>
      <c r="G182" s="240"/>
      <c r="H182" s="240"/>
      <c r="I182" s="240"/>
      <c r="J182" s="178"/>
      <c r="K182" s="180">
        <v>449</v>
      </c>
      <c r="L182" s="178"/>
      <c r="M182" s="178"/>
      <c r="N182" s="178"/>
      <c r="O182" s="178"/>
      <c r="P182" s="178"/>
      <c r="Q182" s="178"/>
      <c r="R182" s="181"/>
      <c r="T182" s="182"/>
      <c r="U182" s="178"/>
      <c r="V182" s="178"/>
      <c r="W182" s="178"/>
      <c r="X182" s="178"/>
      <c r="Y182" s="178"/>
      <c r="Z182" s="178"/>
      <c r="AA182" s="183"/>
      <c r="AT182" s="184" t="s">
        <v>158</v>
      </c>
      <c r="AU182" s="184" t="s">
        <v>108</v>
      </c>
      <c r="AV182" s="11" t="s">
        <v>156</v>
      </c>
      <c r="AW182" s="11" t="s">
        <v>35</v>
      </c>
      <c r="AX182" s="11" t="s">
        <v>86</v>
      </c>
      <c r="AY182" s="184" t="s">
        <v>151</v>
      </c>
    </row>
    <row r="183" spans="2:65" s="1" customFormat="1" ht="22.8" customHeight="1">
      <c r="B183" s="133"/>
      <c r="C183" s="162" t="s">
        <v>245</v>
      </c>
      <c r="D183" s="162" t="s">
        <v>152</v>
      </c>
      <c r="E183" s="163" t="s">
        <v>338</v>
      </c>
      <c r="F183" s="255" t="s">
        <v>339</v>
      </c>
      <c r="G183" s="255"/>
      <c r="H183" s="255"/>
      <c r="I183" s="255"/>
      <c r="J183" s="164" t="s">
        <v>168</v>
      </c>
      <c r="K183" s="165">
        <v>449</v>
      </c>
      <c r="L183" s="256">
        <v>0</v>
      </c>
      <c r="M183" s="256"/>
      <c r="N183" s="244">
        <f>ROUND(L183*K183,2)</f>
        <v>0</v>
      </c>
      <c r="O183" s="244"/>
      <c r="P183" s="244"/>
      <c r="Q183" s="244"/>
      <c r="R183" s="136"/>
      <c r="T183" s="166" t="s">
        <v>5</v>
      </c>
      <c r="U183" s="45" t="s">
        <v>43</v>
      </c>
      <c r="V183" s="37"/>
      <c r="W183" s="167">
        <f>V183*K183</f>
        <v>0</v>
      </c>
      <c r="X183" s="167">
        <v>1.4999999999999999E-4</v>
      </c>
      <c r="Y183" s="167">
        <f>X183*K183</f>
        <v>6.7349999999999993E-2</v>
      </c>
      <c r="Z183" s="167">
        <v>0</v>
      </c>
      <c r="AA183" s="168">
        <f>Z183*K183</f>
        <v>0</v>
      </c>
      <c r="AR183" s="20" t="s">
        <v>221</v>
      </c>
      <c r="AT183" s="20" t="s">
        <v>152</v>
      </c>
      <c r="AU183" s="20" t="s">
        <v>108</v>
      </c>
      <c r="AY183" s="20" t="s">
        <v>151</v>
      </c>
      <c r="BE183" s="107">
        <f>IF(U183="základní",N183,0)</f>
        <v>0</v>
      </c>
      <c r="BF183" s="107">
        <f>IF(U183="snížená",N183,0)</f>
        <v>0</v>
      </c>
      <c r="BG183" s="107">
        <f>IF(U183="zákl. přenesená",N183,0)</f>
        <v>0</v>
      </c>
      <c r="BH183" s="107">
        <f>IF(U183="sníž. přenesená",N183,0)</f>
        <v>0</v>
      </c>
      <c r="BI183" s="107">
        <f>IF(U183="nulová",N183,0)</f>
        <v>0</v>
      </c>
      <c r="BJ183" s="20" t="s">
        <v>86</v>
      </c>
      <c r="BK183" s="107">
        <f>ROUND(L183*K183,2)</f>
        <v>0</v>
      </c>
      <c r="BL183" s="20" t="s">
        <v>221</v>
      </c>
      <c r="BM183" s="20" t="s">
        <v>340</v>
      </c>
    </row>
    <row r="184" spans="2:65" s="10" customFormat="1" ht="14.4" customHeight="1">
      <c r="B184" s="169"/>
      <c r="C184" s="170"/>
      <c r="D184" s="170"/>
      <c r="E184" s="171" t="s">
        <v>5</v>
      </c>
      <c r="F184" s="257" t="s">
        <v>279</v>
      </c>
      <c r="G184" s="258"/>
      <c r="H184" s="258"/>
      <c r="I184" s="258"/>
      <c r="J184" s="170"/>
      <c r="K184" s="172">
        <v>449</v>
      </c>
      <c r="L184" s="170"/>
      <c r="M184" s="170"/>
      <c r="N184" s="170"/>
      <c r="O184" s="170"/>
      <c r="P184" s="170"/>
      <c r="Q184" s="170"/>
      <c r="R184" s="173"/>
      <c r="T184" s="174"/>
      <c r="U184" s="170"/>
      <c r="V184" s="170"/>
      <c r="W184" s="170"/>
      <c r="X184" s="170"/>
      <c r="Y184" s="170"/>
      <c r="Z184" s="170"/>
      <c r="AA184" s="175"/>
      <c r="AT184" s="176" t="s">
        <v>158</v>
      </c>
      <c r="AU184" s="176" t="s">
        <v>108</v>
      </c>
      <c r="AV184" s="10" t="s">
        <v>108</v>
      </c>
      <c r="AW184" s="10" t="s">
        <v>35</v>
      </c>
      <c r="AX184" s="10" t="s">
        <v>78</v>
      </c>
      <c r="AY184" s="176" t="s">
        <v>151</v>
      </c>
    </row>
    <row r="185" spans="2:65" s="11" customFormat="1" ht="14.4" customHeight="1">
      <c r="B185" s="177"/>
      <c r="C185" s="178"/>
      <c r="D185" s="178"/>
      <c r="E185" s="179" t="s">
        <v>5</v>
      </c>
      <c r="F185" s="239" t="s">
        <v>159</v>
      </c>
      <c r="G185" s="240"/>
      <c r="H185" s="240"/>
      <c r="I185" s="240"/>
      <c r="J185" s="178"/>
      <c r="K185" s="180">
        <v>449</v>
      </c>
      <c r="L185" s="178"/>
      <c r="M185" s="178"/>
      <c r="N185" s="178"/>
      <c r="O185" s="178"/>
      <c r="P185" s="178"/>
      <c r="Q185" s="178"/>
      <c r="R185" s="181"/>
      <c r="T185" s="182"/>
      <c r="U185" s="178"/>
      <c r="V185" s="178"/>
      <c r="W185" s="178"/>
      <c r="X185" s="178"/>
      <c r="Y185" s="178"/>
      <c r="Z185" s="178"/>
      <c r="AA185" s="183"/>
      <c r="AT185" s="184" t="s">
        <v>158</v>
      </c>
      <c r="AU185" s="184" t="s">
        <v>108</v>
      </c>
      <c r="AV185" s="11" t="s">
        <v>156</v>
      </c>
      <c r="AW185" s="11" t="s">
        <v>35</v>
      </c>
      <c r="AX185" s="11" t="s">
        <v>86</v>
      </c>
      <c r="AY185" s="184" t="s">
        <v>151</v>
      </c>
    </row>
    <row r="186" spans="2:65" s="1" customFormat="1" ht="22.8" customHeight="1">
      <c r="B186" s="133"/>
      <c r="C186" s="162" t="s">
        <v>250</v>
      </c>
      <c r="D186" s="162" t="s">
        <v>152</v>
      </c>
      <c r="E186" s="163" t="s">
        <v>341</v>
      </c>
      <c r="F186" s="255" t="s">
        <v>342</v>
      </c>
      <c r="G186" s="255"/>
      <c r="H186" s="255"/>
      <c r="I186" s="255"/>
      <c r="J186" s="164" t="s">
        <v>168</v>
      </c>
      <c r="K186" s="165">
        <v>449</v>
      </c>
      <c r="L186" s="256">
        <v>0</v>
      </c>
      <c r="M186" s="256"/>
      <c r="N186" s="244">
        <f>ROUND(L186*K186,2)</f>
        <v>0</v>
      </c>
      <c r="O186" s="244"/>
      <c r="P186" s="244"/>
      <c r="Q186" s="244"/>
      <c r="R186" s="136"/>
      <c r="T186" s="166" t="s">
        <v>5</v>
      </c>
      <c r="U186" s="45" t="s">
        <v>43</v>
      </c>
      <c r="V186" s="37"/>
      <c r="W186" s="167">
        <f>V186*K186</f>
        <v>0</v>
      </c>
      <c r="X186" s="167">
        <v>1.0000000000000001E-5</v>
      </c>
      <c r="Y186" s="167">
        <f>X186*K186</f>
        <v>4.4900000000000001E-3</v>
      </c>
      <c r="Z186" s="167">
        <v>0</v>
      </c>
      <c r="AA186" s="168">
        <f>Z186*K186</f>
        <v>0</v>
      </c>
      <c r="AR186" s="20" t="s">
        <v>221</v>
      </c>
      <c r="AT186" s="20" t="s">
        <v>152</v>
      </c>
      <c r="AU186" s="20" t="s">
        <v>108</v>
      </c>
      <c r="AY186" s="20" t="s">
        <v>151</v>
      </c>
      <c r="BE186" s="107">
        <f>IF(U186="základní",N186,0)</f>
        <v>0</v>
      </c>
      <c r="BF186" s="107">
        <f>IF(U186="snížená",N186,0)</f>
        <v>0</v>
      </c>
      <c r="BG186" s="107">
        <f>IF(U186="zákl. přenesená",N186,0)</f>
        <v>0</v>
      </c>
      <c r="BH186" s="107">
        <f>IF(U186="sníž. přenesená",N186,0)</f>
        <v>0</v>
      </c>
      <c r="BI186" s="107">
        <f>IF(U186="nulová",N186,0)</f>
        <v>0</v>
      </c>
      <c r="BJ186" s="20" t="s">
        <v>86</v>
      </c>
      <c r="BK186" s="107">
        <f>ROUND(L186*K186,2)</f>
        <v>0</v>
      </c>
      <c r="BL186" s="20" t="s">
        <v>221</v>
      </c>
      <c r="BM186" s="20" t="s">
        <v>343</v>
      </c>
    </row>
    <row r="187" spans="2:65" s="10" customFormat="1" ht="14.4" customHeight="1">
      <c r="B187" s="169"/>
      <c r="C187" s="170"/>
      <c r="D187" s="170"/>
      <c r="E187" s="171" t="s">
        <v>5</v>
      </c>
      <c r="F187" s="257" t="s">
        <v>279</v>
      </c>
      <c r="G187" s="258"/>
      <c r="H187" s="258"/>
      <c r="I187" s="258"/>
      <c r="J187" s="170"/>
      <c r="K187" s="172">
        <v>449</v>
      </c>
      <c r="L187" s="170"/>
      <c r="M187" s="170"/>
      <c r="N187" s="170"/>
      <c r="O187" s="170"/>
      <c r="P187" s="170"/>
      <c r="Q187" s="170"/>
      <c r="R187" s="173"/>
      <c r="T187" s="174"/>
      <c r="U187" s="170"/>
      <c r="V187" s="170"/>
      <c r="W187" s="170"/>
      <c r="X187" s="170"/>
      <c r="Y187" s="170"/>
      <c r="Z187" s="170"/>
      <c r="AA187" s="175"/>
      <c r="AT187" s="176" t="s">
        <v>158</v>
      </c>
      <c r="AU187" s="176" t="s">
        <v>108</v>
      </c>
      <c r="AV187" s="10" t="s">
        <v>108</v>
      </c>
      <c r="AW187" s="10" t="s">
        <v>35</v>
      </c>
      <c r="AX187" s="10" t="s">
        <v>78</v>
      </c>
      <c r="AY187" s="176" t="s">
        <v>151</v>
      </c>
    </row>
    <row r="188" spans="2:65" s="11" customFormat="1" ht="14.4" customHeight="1">
      <c r="B188" s="177"/>
      <c r="C188" s="178"/>
      <c r="D188" s="178"/>
      <c r="E188" s="179" t="s">
        <v>5</v>
      </c>
      <c r="F188" s="239" t="s">
        <v>159</v>
      </c>
      <c r="G188" s="240"/>
      <c r="H188" s="240"/>
      <c r="I188" s="240"/>
      <c r="J188" s="178"/>
      <c r="K188" s="180">
        <v>449</v>
      </c>
      <c r="L188" s="178"/>
      <c r="M188" s="178"/>
      <c r="N188" s="178"/>
      <c r="O188" s="178"/>
      <c r="P188" s="178"/>
      <c r="Q188" s="178"/>
      <c r="R188" s="181"/>
      <c r="T188" s="182"/>
      <c r="U188" s="178"/>
      <c r="V188" s="178"/>
      <c r="W188" s="178"/>
      <c r="X188" s="178"/>
      <c r="Y188" s="178"/>
      <c r="Z188" s="178"/>
      <c r="AA188" s="183"/>
      <c r="AT188" s="184" t="s">
        <v>158</v>
      </c>
      <c r="AU188" s="184" t="s">
        <v>108</v>
      </c>
      <c r="AV188" s="11" t="s">
        <v>156</v>
      </c>
      <c r="AW188" s="11" t="s">
        <v>35</v>
      </c>
      <c r="AX188" s="11" t="s">
        <v>86</v>
      </c>
      <c r="AY188" s="184" t="s">
        <v>151</v>
      </c>
    </row>
    <row r="189" spans="2:65" s="1" customFormat="1" ht="22.8" customHeight="1">
      <c r="B189" s="133"/>
      <c r="C189" s="185" t="s">
        <v>260</v>
      </c>
      <c r="D189" s="185" t="s">
        <v>160</v>
      </c>
      <c r="E189" s="186" t="s">
        <v>344</v>
      </c>
      <c r="F189" s="241" t="s">
        <v>345</v>
      </c>
      <c r="G189" s="241"/>
      <c r="H189" s="241"/>
      <c r="I189" s="241"/>
      <c r="J189" s="187" t="s">
        <v>180</v>
      </c>
      <c r="K189" s="188">
        <v>1</v>
      </c>
      <c r="L189" s="242">
        <v>0</v>
      </c>
      <c r="M189" s="242"/>
      <c r="N189" s="243">
        <f>ROUND(L189*K189,2)</f>
        <v>0</v>
      </c>
      <c r="O189" s="244"/>
      <c r="P189" s="244"/>
      <c r="Q189" s="244"/>
      <c r="R189" s="136"/>
      <c r="T189" s="166" t="s">
        <v>5</v>
      </c>
      <c r="U189" s="45" t="s">
        <v>43</v>
      </c>
      <c r="V189" s="37"/>
      <c r="W189" s="167">
        <f>V189*K189</f>
        <v>0</v>
      </c>
      <c r="X189" s="167">
        <v>0</v>
      </c>
      <c r="Y189" s="167">
        <f>X189*K189</f>
        <v>0</v>
      </c>
      <c r="Z189" s="167">
        <v>0</v>
      </c>
      <c r="AA189" s="168">
        <f>Z189*K189</f>
        <v>0</v>
      </c>
      <c r="AR189" s="20" t="s">
        <v>267</v>
      </c>
      <c r="AT189" s="20" t="s">
        <v>160</v>
      </c>
      <c r="AU189" s="20" t="s">
        <v>108</v>
      </c>
      <c r="AY189" s="20" t="s">
        <v>151</v>
      </c>
      <c r="BE189" s="107">
        <f>IF(U189="základní",N189,0)</f>
        <v>0</v>
      </c>
      <c r="BF189" s="107">
        <f>IF(U189="snížená",N189,0)</f>
        <v>0</v>
      </c>
      <c r="BG189" s="107">
        <f>IF(U189="zákl. přenesená",N189,0)</f>
        <v>0</v>
      </c>
      <c r="BH189" s="107">
        <f>IF(U189="sníž. přenesená",N189,0)</f>
        <v>0</v>
      </c>
      <c r="BI189" s="107">
        <f>IF(U189="nulová",N189,0)</f>
        <v>0</v>
      </c>
      <c r="BJ189" s="20" t="s">
        <v>86</v>
      </c>
      <c r="BK189" s="107">
        <f>ROUND(L189*K189,2)</f>
        <v>0</v>
      </c>
      <c r="BL189" s="20" t="s">
        <v>221</v>
      </c>
      <c r="BM189" s="20" t="s">
        <v>346</v>
      </c>
    </row>
    <row r="190" spans="2:65" s="1" customFormat="1" ht="22.8" customHeight="1">
      <c r="B190" s="133"/>
      <c r="C190" s="162" t="s">
        <v>264</v>
      </c>
      <c r="D190" s="162" t="s">
        <v>152</v>
      </c>
      <c r="E190" s="163" t="s">
        <v>347</v>
      </c>
      <c r="F190" s="255" t="s">
        <v>348</v>
      </c>
      <c r="G190" s="255"/>
      <c r="H190" s="255"/>
      <c r="I190" s="255"/>
      <c r="J190" s="164" t="s">
        <v>248</v>
      </c>
      <c r="K190" s="189">
        <v>0</v>
      </c>
      <c r="L190" s="256">
        <v>0</v>
      </c>
      <c r="M190" s="256"/>
      <c r="N190" s="244">
        <f>ROUND(L190*K190,2)</f>
        <v>0</v>
      </c>
      <c r="O190" s="244"/>
      <c r="P190" s="244"/>
      <c r="Q190" s="244"/>
      <c r="R190" s="136"/>
      <c r="T190" s="166" t="s">
        <v>5</v>
      </c>
      <c r="U190" s="45" t="s">
        <v>43</v>
      </c>
      <c r="V190" s="37"/>
      <c r="W190" s="167">
        <f>V190*K190</f>
        <v>0</v>
      </c>
      <c r="X190" s="167">
        <v>0</v>
      </c>
      <c r="Y190" s="167">
        <f>X190*K190</f>
        <v>0</v>
      </c>
      <c r="Z190" s="167">
        <v>0</v>
      </c>
      <c r="AA190" s="168">
        <f>Z190*K190</f>
        <v>0</v>
      </c>
      <c r="AR190" s="20" t="s">
        <v>221</v>
      </c>
      <c r="AT190" s="20" t="s">
        <v>152</v>
      </c>
      <c r="AU190" s="20" t="s">
        <v>108</v>
      </c>
      <c r="AY190" s="20" t="s">
        <v>151</v>
      </c>
      <c r="BE190" s="107">
        <f>IF(U190="základní",N190,0)</f>
        <v>0</v>
      </c>
      <c r="BF190" s="107">
        <f>IF(U190="snížená",N190,0)</f>
        <v>0</v>
      </c>
      <c r="BG190" s="107">
        <f>IF(U190="zákl. přenesená",N190,0)</f>
        <v>0</v>
      </c>
      <c r="BH190" s="107">
        <f>IF(U190="sníž. přenesená",N190,0)</f>
        <v>0</v>
      </c>
      <c r="BI190" s="107">
        <f>IF(U190="nulová",N190,0)</f>
        <v>0</v>
      </c>
      <c r="BJ190" s="20" t="s">
        <v>86</v>
      </c>
      <c r="BK190" s="107">
        <f>ROUND(L190*K190,2)</f>
        <v>0</v>
      </c>
      <c r="BL190" s="20" t="s">
        <v>221</v>
      </c>
      <c r="BM190" s="20" t="s">
        <v>349</v>
      </c>
    </row>
    <row r="191" spans="2:65" s="1" customFormat="1" ht="49.95" customHeight="1">
      <c r="B191" s="36"/>
      <c r="C191" s="37"/>
      <c r="D191" s="153" t="s">
        <v>269</v>
      </c>
      <c r="E191" s="37"/>
      <c r="F191" s="37"/>
      <c r="G191" s="37"/>
      <c r="H191" s="37"/>
      <c r="I191" s="37"/>
      <c r="J191" s="37"/>
      <c r="K191" s="37"/>
      <c r="L191" s="37"/>
      <c r="M191" s="37"/>
      <c r="N191" s="236">
        <f>BK191</f>
        <v>0</v>
      </c>
      <c r="O191" s="237"/>
      <c r="P191" s="237"/>
      <c r="Q191" s="237"/>
      <c r="R191" s="38"/>
      <c r="T191" s="190"/>
      <c r="U191" s="57"/>
      <c r="V191" s="57"/>
      <c r="W191" s="57"/>
      <c r="X191" s="57"/>
      <c r="Y191" s="57"/>
      <c r="Z191" s="57"/>
      <c r="AA191" s="59"/>
      <c r="AT191" s="20" t="s">
        <v>77</v>
      </c>
      <c r="AU191" s="20" t="s">
        <v>78</v>
      </c>
      <c r="AY191" s="20" t="s">
        <v>270</v>
      </c>
      <c r="BK191" s="107">
        <v>0</v>
      </c>
    </row>
    <row r="192" spans="2:65" s="1" customFormat="1" ht="6.9" customHeight="1">
      <c r="B192" s="60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2"/>
    </row>
  </sheetData>
  <mergeCells count="18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F129:I129"/>
    <mergeCell ref="F130:I130"/>
    <mergeCell ref="F131:I131"/>
    <mergeCell ref="F132:I132"/>
    <mergeCell ref="F133:I133"/>
    <mergeCell ref="L133:M133"/>
    <mergeCell ref="N133:Q133"/>
    <mergeCell ref="F135:I135"/>
    <mergeCell ref="L135:M135"/>
    <mergeCell ref="N135:Q135"/>
    <mergeCell ref="F136:I136"/>
    <mergeCell ref="F137:I137"/>
    <mergeCell ref="F138:I138"/>
    <mergeCell ref="F139:I139"/>
    <mergeCell ref="F140:I140"/>
    <mergeCell ref="L140:M140"/>
    <mergeCell ref="N140:Q140"/>
    <mergeCell ref="F141:I141"/>
    <mergeCell ref="F142:I142"/>
    <mergeCell ref="F143:I143"/>
    <mergeCell ref="F144:I144"/>
    <mergeCell ref="L144:M144"/>
    <mergeCell ref="N144:Q144"/>
    <mergeCell ref="F145:I145"/>
    <mergeCell ref="F146:I146"/>
    <mergeCell ref="F147:I147"/>
    <mergeCell ref="F148:I148"/>
    <mergeCell ref="F149:I149"/>
    <mergeCell ref="L149:M149"/>
    <mergeCell ref="N149:Q149"/>
    <mergeCell ref="F151:I151"/>
    <mergeCell ref="L151:M151"/>
    <mergeCell ref="N151:Q151"/>
    <mergeCell ref="F152:I152"/>
    <mergeCell ref="F153:I153"/>
    <mergeCell ref="F155:I155"/>
    <mergeCell ref="L155:M155"/>
    <mergeCell ref="N155:Q155"/>
    <mergeCell ref="F158:I158"/>
    <mergeCell ref="L158:M158"/>
    <mergeCell ref="N158:Q158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64:I164"/>
    <mergeCell ref="L164:M164"/>
    <mergeCell ref="N164:Q164"/>
    <mergeCell ref="F165:I165"/>
    <mergeCell ref="F166:I166"/>
    <mergeCell ref="F167:I167"/>
    <mergeCell ref="L167:M167"/>
    <mergeCell ref="N167:Q167"/>
    <mergeCell ref="F168:I168"/>
    <mergeCell ref="L168:M168"/>
    <mergeCell ref="N168:Q168"/>
    <mergeCell ref="F169:I169"/>
    <mergeCell ref="F170:I170"/>
    <mergeCell ref="F171:I171"/>
    <mergeCell ref="L171:M171"/>
    <mergeCell ref="N171:Q171"/>
    <mergeCell ref="F172:I172"/>
    <mergeCell ref="L172:M172"/>
    <mergeCell ref="N172:Q172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L189:M189"/>
    <mergeCell ref="N189:Q189"/>
    <mergeCell ref="F178:I178"/>
    <mergeCell ref="L178:M178"/>
    <mergeCell ref="N178:Q178"/>
    <mergeCell ref="F179:I179"/>
    <mergeCell ref="F180:I180"/>
    <mergeCell ref="F181:I181"/>
    <mergeCell ref="F182:I182"/>
    <mergeCell ref="F183:I183"/>
    <mergeCell ref="L183:M183"/>
    <mergeCell ref="N183:Q183"/>
    <mergeCell ref="N191:Q191"/>
    <mergeCell ref="H1:K1"/>
    <mergeCell ref="S2:AC2"/>
    <mergeCell ref="F190:I190"/>
    <mergeCell ref="L190:M190"/>
    <mergeCell ref="N190:Q190"/>
    <mergeCell ref="N124:Q124"/>
    <mergeCell ref="N125:Q125"/>
    <mergeCell ref="N126:Q126"/>
    <mergeCell ref="N134:Q134"/>
    <mergeCell ref="N150:Q150"/>
    <mergeCell ref="N154:Q154"/>
    <mergeCell ref="N156:Q156"/>
    <mergeCell ref="N157:Q157"/>
    <mergeCell ref="N163:Q163"/>
    <mergeCell ref="N173:Q173"/>
    <mergeCell ref="F184:I184"/>
    <mergeCell ref="F185:I185"/>
    <mergeCell ref="F186:I186"/>
    <mergeCell ref="L186:M186"/>
    <mergeCell ref="N186:Q186"/>
    <mergeCell ref="F187:I187"/>
    <mergeCell ref="F188:I188"/>
    <mergeCell ref="F189:I189"/>
  </mergeCell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rintOptions horizontalCentered="1"/>
  <pageMargins left="0.59055118110236227" right="0.59055118110236227" top="0.51181102362204722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49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103</v>
      </c>
      <c r="G1" s="15"/>
      <c r="H1" s="238" t="s">
        <v>104</v>
      </c>
      <c r="I1" s="238"/>
      <c r="J1" s="238"/>
      <c r="K1" s="238"/>
      <c r="L1" s="15" t="s">
        <v>105</v>
      </c>
      <c r="M1" s="13"/>
      <c r="N1" s="13"/>
      <c r="O1" s="14" t="s">
        <v>106</v>
      </c>
      <c r="P1" s="13"/>
      <c r="Q1" s="13"/>
      <c r="R1" s="13"/>
      <c r="S1" s="15" t="s">
        <v>107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" customHeight="1">
      <c r="C2" s="223" t="s">
        <v>7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S2" s="193" t="s">
        <v>8</v>
      </c>
      <c r="T2" s="194"/>
      <c r="U2" s="194"/>
      <c r="V2" s="194"/>
      <c r="W2" s="194"/>
      <c r="X2" s="194"/>
      <c r="Y2" s="194"/>
      <c r="Z2" s="194"/>
      <c r="AA2" s="194"/>
      <c r="AB2" s="194"/>
      <c r="AC2" s="194"/>
      <c r="AT2" s="20" t="s">
        <v>93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108</v>
      </c>
    </row>
    <row r="4" spans="1:66" ht="36.9" customHeight="1">
      <c r="B4" s="24"/>
      <c r="C4" s="207" t="s">
        <v>109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5"/>
      <c r="T4" s="19" t="s">
        <v>13</v>
      </c>
      <c r="AT4" s="20" t="s">
        <v>6</v>
      </c>
    </row>
    <row r="5" spans="1:66" ht="6.9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64" t="str">
        <f>'Rekapitulace stavby'!K6</f>
        <v>Oprava podlahy tělocvičny a zázemí ZŠ Na Příkopech 895 Chomutov - 1. ETAPA</v>
      </c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7"/>
      <c r="R6" s="25"/>
    </row>
    <row r="7" spans="1:66" s="1" customFormat="1" ht="32.85" customHeight="1">
      <c r="B7" s="36"/>
      <c r="C7" s="37"/>
      <c r="D7" s="30" t="s">
        <v>110</v>
      </c>
      <c r="E7" s="37"/>
      <c r="F7" s="229" t="s">
        <v>350</v>
      </c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37"/>
      <c r="R7" s="38"/>
    </row>
    <row r="8" spans="1:66" s="1" customFormat="1" ht="14.4" customHeight="1">
      <c r="B8" s="36"/>
      <c r="C8" s="37"/>
      <c r="D8" s="31" t="s">
        <v>21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22</v>
      </c>
      <c r="N8" s="37"/>
      <c r="O8" s="29" t="s">
        <v>5</v>
      </c>
      <c r="P8" s="37"/>
      <c r="Q8" s="37"/>
      <c r="R8" s="38"/>
    </row>
    <row r="9" spans="1:66" s="1" customFormat="1" ht="14.4" customHeight="1">
      <c r="B9" s="36"/>
      <c r="C9" s="37"/>
      <c r="D9" s="31" t="s">
        <v>23</v>
      </c>
      <c r="E9" s="37"/>
      <c r="F9" s="29" t="s">
        <v>24</v>
      </c>
      <c r="G9" s="37"/>
      <c r="H9" s="37"/>
      <c r="I9" s="37"/>
      <c r="J9" s="37"/>
      <c r="K9" s="37"/>
      <c r="L9" s="37"/>
      <c r="M9" s="31" t="s">
        <v>25</v>
      </c>
      <c r="N9" s="37"/>
      <c r="O9" s="277" t="str">
        <f>'Rekapitulace stavby'!AN8</f>
        <v>31. 5. 2018</v>
      </c>
      <c r="P9" s="266"/>
      <c r="Q9" s="37"/>
      <c r="R9" s="38"/>
    </row>
    <row r="10" spans="1:66" s="1" customFormat="1" ht="10.8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" customHeight="1">
      <c r="B11" s="36"/>
      <c r="C11" s="37"/>
      <c r="D11" s="31" t="s">
        <v>27</v>
      </c>
      <c r="E11" s="37"/>
      <c r="F11" s="37"/>
      <c r="G11" s="37"/>
      <c r="H11" s="37"/>
      <c r="I11" s="37"/>
      <c r="J11" s="37"/>
      <c r="K11" s="37"/>
      <c r="L11" s="37"/>
      <c r="M11" s="31" t="s">
        <v>28</v>
      </c>
      <c r="N11" s="37"/>
      <c r="O11" s="227" t="s">
        <v>5</v>
      </c>
      <c r="P11" s="227"/>
      <c r="Q11" s="37"/>
      <c r="R11" s="38"/>
    </row>
    <row r="12" spans="1:66" s="1" customFormat="1" ht="18" customHeight="1">
      <c r="B12" s="36"/>
      <c r="C12" s="37"/>
      <c r="D12" s="37"/>
      <c r="E12" s="29" t="s">
        <v>29</v>
      </c>
      <c r="F12" s="37"/>
      <c r="G12" s="37"/>
      <c r="H12" s="37"/>
      <c r="I12" s="37"/>
      <c r="J12" s="37"/>
      <c r="K12" s="37"/>
      <c r="L12" s="37"/>
      <c r="M12" s="31" t="s">
        <v>30</v>
      </c>
      <c r="N12" s="37"/>
      <c r="O12" s="227" t="s">
        <v>5</v>
      </c>
      <c r="P12" s="227"/>
      <c r="Q12" s="37"/>
      <c r="R12" s="38"/>
    </row>
    <row r="13" spans="1:66" s="1" customFormat="1" ht="6.9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" customHeight="1">
      <c r="B14" s="36"/>
      <c r="C14" s="37"/>
      <c r="D14" s="31" t="s">
        <v>31</v>
      </c>
      <c r="E14" s="37"/>
      <c r="F14" s="37"/>
      <c r="G14" s="37"/>
      <c r="H14" s="37"/>
      <c r="I14" s="37"/>
      <c r="J14" s="37"/>
      <c r="K14" s="37"/>
      <c r="L14" s="37"/>
      <c r="M14" s="31" t="s">
        <v>28</v>
      </c>
      <c r="N14" s="37"/>
      <c r="O14" s="278" t="s">
        <v>5</v>
      </c>
      <c r="P14" s="227"/>
      <c r="Q14" s="37"/>
      <c r="R14" s="38"/>
    </row>
    <row r="15" spans="1:66" s="1" customFormat="1" ht="18" customHeight="1">
      <c r="B15" s="36"/>
      <c r="C15" s="37"/>
      <c r="D15" s="37"/>
      <c r="E15" s="278" t="s">
        <v>112</v>
      </c>
      <c r="F15" s="279"/>
      <c r="G15" s="279"/>
      <c r="H15" s="279"/>
      <c r="I15" s="279"/>
      <c r="J15" s="279"/>
      <c r="K15" s="279"/>
      <c r="L15" s="279"/>
      <c r="M15" s="31" t="s">
        <v>30</v>
      </c>
      <c r="N15" s="37"/>
      <c r="O15" s="278" t="s">
        <v>5</v>
      </c>
      <c r="P15" s="227"/>
      <c r="Q15" s="37"/>
      <c r="R15" s="38"/>
    </row>
    <row r="16" spans="1:66" s="1" customFormat="1" ht="6.9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" customHeight="1">
      <c r="B17" s="36"/>
      <c r="C17" s="37"/>
      <c r="D17" s="31" t="s">
        <v>33</v>
      </c>
      <c r="E17" s="37"/>
      <c r="F17" s="37"/>
      <c r="G17" s="37"/>
      <c r="H17" s="37"/>
      <c r="I17" s="37"/>
      <c r="J17" s="37"/>
      <c r="K17" s="37"/>
      <c r="L17" s="37"/>
      <c r="M17" s="31" t="s">
        <v>28</v>
      </c>
      <c r="N17" s="37"/>
      <c r="O17" s="227" t="s">
        <v>5</v>
      </c>
      <c r="P17" s="227"/>
      <c r="Q17" s="37"/>
      <c r="R17" s="38"/>
    </row>
    <row r="18" spans="2:18" s="1" customFormat="1" ht="18" customHeight="1">
      <c r="B18" s="36"/>
      <c r="C18" s="37"/>
      <c r="D18" s="37"/>
      <c r="E18" s="29" t="s">
        <v>34</v>
      </c>
      <c r="F18" s="37"/>
      <c r="G18" s="37"/>
      <c r="H18" s="37"/>
      <c r="I18" s="37"/>
      <c r="J18" s="37"/>
      <c r="K18" s="37"/>
      <c r="L18" s="37"/>
      <c r="M18" s="31" t="s">
        <v>30</v>
      </c>
      <c r="N18" s="37"/>
      <c r="O18" s="227" t="s">
        <v>5</v>
      </c>
      <c r="P18" s="227"/>
      <c r="Q18" s="37"/>
      <c r="R18" s="38"/>
    </row>
    <row r="19" spans="2:18" s="1" customFormat="1" ht="6.9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28</v>
      </c>
      <c r="N20" s="37"/>
      <c r="O20" s="227" t="s">
        <v>5</v>
      </c>
      <c r="P20" s="227"/>
      <c r="Q20" s="37"/>
      <c r="R20" s="38"/>
    </row>
    <row r="21" spans="2:18" s="1" customFormat="1" ht="18" customHeight="1">
      <c r="B21" s="36"/>
      <c r="C21" s="37"/>
      <c r="D21" s="37"/>
      <c r="E21" s="29" t="s">
        <v>37</v>
      </c>
      <c r="F21" s="37"/>
      <c r="G21" s="37"/>
      <c r="H21" s="37"/>
      <c r="I21" s="37"/>
      <c r="J21" s="37"/>
      <c r="K21" s="37"/>
      <c r="L21" s="37"/>
      <c r="M21" s="31" t="s">
        <v>30</v>
      </c>
      <c r="N21" s="37"/>
      <c r="O21" s="227" t="s">
        <v>5</v>
      </c>
      <c r="P21" s="227"/>
      <c r="Q21" s="37"/>
      <c r="R21" s="38"/>
    </row>
    <row r="22" spans="2:18" s="1" customFormat="1" ht="6.9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" customHeight="1">
      <c r="B24" s="36"/>
      <c r="C24" s="37"/>
      <c r="D24" s="37"/>
      <c r="E24" s="232" t="s">
        <v>5</v>
      </c>
      <c r="F24" s="232"/>
      <c r="G24" s="232"/>
      <c r="H24" s="232"/>
      <c r="I24" s="232"/>
      <c r="J24" s="232"/>
      <c r="K24" s="232"/>
      <c r="L24" s="232"/>
      <c r="M24" s="37"/>
      <c r="N24" s="37"/>
      <c r="O24" s="37"/>
      <c r="P24" s="37"/>
      <c r="Q24" s="37"/>
      <c r="R24" s="38"/>
    </row>
    <row r="25" spans="2:18" s="1" customFormat="1" ht="6.9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" customHeight="1">
      <c r="B27" s="36"/>
      <c r="C27" s="37"/>
      <c r="D27" s="117" t="s">
        <v>113</v>
      </c>
      <c r="E27" s="37"/>
      <c r="F27" s="37"/>
      <c r="G27" s="37"/>
      <c r="H27" s="37"/>
      <c r="I27" s="37"/>
      <c r="J27" s="37"/>
      <c r="K27" s="37"/>
      <c r="L27" s="37"/>
      <c r="M27" s="233">
        <f>N88</f>
        <v>0</v>
      </c>
      <c r="N27" s="233"/>
      <c r="O27" s="233"/>
      <c r="P27" s="233"/>
      <c r="Q27" s="37"/>
      <c r="R27" s="38"/>
    </row>
    <row r="28" spans="2:18" s="1" customFormat="1" ht="14.4" customHeight="1">
      <c r="B28" s="36"/>
      <c r="C28" s="37"/>
      <c r="D28" s="35" t="s">
        <v>97</v>
      </c>
      <c r="E28" s="37"/>
      <c r="F28" s="37"/>
      <c r="G28" s="37"/>
      <c r="H28" s="37"/>
      <c r="I28" s="37"/>
      <c r="J28" s="37"/>
      <c r="K28" s="37"/>
      <c r="L28" s="37"/>
      <c r="M28" s="233">
        <f>N94</f>
        <v>0</v>
      </c>
      <c r="N28" s="233"/>
      <c r="O28" s="233"/>
      <c r="P28" s="233"/>
      <c r="Q28" s="37"/>
      <c r="R28" s="38"/>
    </row>
    <row r="29" spans="2:18" s="1" customFormat="1" ht="6.9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41</v>
      </c>
      <c r="E30" s="37"/>
      <c r="F30" s="37"/>
      <c r="G30" s="37"/>
      <c r="H30" s="37"/>
      <c r="I30" s="37"/>
      <c r="J30" s="37"/>
      <c r="K30" s="37"/>
      <c r="L30" s="37"/>
      <c r="M30" s="276">
        <f>ROUND(M27+M28,2)</f>
        <v>0</v>
      </c>
      <c r="N30" s="263"/>
      <c r="O30" s="263"/>
      <c r="P30" s="263"/>
      <c r="Q30" s="37"/>
      <c r="R30" s="38"/>
    </row>
    <row r="31" spans="2:18" s="1" customFormat="1" ht="6.9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" customHeight="1">
      <c r="B32" s="36"/>
      <c r="C32" s="37"/>
      <c r="D32" s="43" t="s">
        <v>42</v>
      </c>
      <c r="E32" s="43" t="s">
        <v>43</v>
      </c>
      <c r="F32" s="44">
        <v>0.21</v>
      </c>
      <c r="G32" s="119" t="s">
        <v>44</v>
      </c>
      <c r="H32" s="273">
        <f>(SUM(BE94:BE101)+SUM(BE119:BE147))</f>
        <v>0</v>
      </c>
      <c r="I32" s="263"/>
      <c r="J32" s="263"/>
      <c r="K32" s="37"/>
      <c r="L32" s="37"/>
      <c r="M32" s="273">
        <f>ROUND((SUM(BE94:BE101)+SUM(BE119:BE147)), 2)*F32</f>
        <v>0</v>
      </c>
      <c r="N32" s="263"/>
      <c r="O32" s="263"/>
      <c r="P32" s="263"/>
      <c r="Q32" s="37"/>
      <c r="R32" s="38"/>
    </row>
    <row r="33" spans="2:18" s="1" customFormat="1" ht="14.4" customHeight="1">
      <c r="B33" s="36"/>
      <c r="C33" s="37"/>
      <c r="D33" s="37"/>
      <c r="E33" s="43" t="s">
        <v>45</v>
      </c>
      <c r="F33" s="44">
        <v>0.15</v>
      </c>
      <c r="G33" s="119" t="s">
        <v>44</v>
      </c>
      <c r="H33" s="273">
        <f>(SUM(BF94:BF101)+SUM(BF119:BF147))</f>
        <v>0</v>
      </c>
      <c r="I33" s="263"/>
      <c r="J33" s="263"/>
      <c r="K33" s="37"/>
      <c r="L33" s="37"/>
      <c r="M33" s="273">
        <f>ROUND((SUM(BF94:BF101)+SUM(BF119:BF147)), 2)*F33</f>
        <v>0</v>
      </c>
      <c r="N33" s="263"/>
      <c r="O33" s="263"/>
      <c r="P33" s="263"/>
      <c r="Q33" s="37"/>
      <c r="R33" s="38"/>
    </row>
    <row r="34" spans="2:18" s="1" customFormat="1" ht="14.4" hidden="1" customHeight="1">
      <c r="B34" s="36"/>
      <c r="C34" s="37"/>
      <c r="D34" s="37"/>
      <c r="E34" s="43" t="s">
        <v>46</v>
      </c>
      <c r="F34" s="44">
        <v>0.21</v>
      </c>
      <c r="G34" s="119" t="s">
        <v>44</v>
      </c>
      <c r="H34" s="273">
        <f>(SUM(BG94:BG101)+SUM(BG119:BG147))</f>
        <v>0</v>
      </c>
      <c r="I34" s="263"/>
      <c r="J34" s="263"/>
      <c r="K34" s="37"/>
      <c r="L34" s="37"/>
      <c r="M34" s="273">
        <v>0</v>
      </c>
      <c r="N34" s="263"/>
      <c r="O34" s="263"/>
      <c r="P34" s="263"/>
      <c r="Q34" s="37"/>
      <c r="R34" s="38"/>
    </row>
    <row r="35" spans="2:18" s="1" customFormat="1" ht="14.4" hidden="1" customHeight="1">
      <c r="B35" s="36"/>
      <c r="C35" s="37"/>
      <c r="D35" s="37"/>
      <c r="E35" s="43" t="s">
        <v>47</v>
      </c>
      <c r="F35" s="44">
        <v>0.15</v>
      </c>
      <c r="G35" s="119" t="s">
        <v>44</v>
      </c>
      <c r="H35" s="273">
        <f>(SUM(BH94:BH101)+SUM(BH119:BH147))</f>
        <v>0</v>
      </c>
      <c r="I35" s="263"/>
      <c r="J35" s="263"/>
      <c r="K35" s="37"/>
      <c r="L35" s="37"/>
      <c r="M35" s="273">
        <v>0</v>
      </c>
      <c r="N35" s="263"/>
      <c r="O35" s="263"/>
      <c r="P35" s="263"/>
      <c r="Q35" s="37"/>
      <c r="R35" s="38"/>
    </row>
    <row r="36" spans="2:18" s="1" customFormat="1" ht="14.4" hidden="1" customHeight="1">
      <c r="B36" s="36"/>
      <c r="C36" s="37"/>
      <c r="D36" s="37"/>
      <c r="E36" s="43" t="s">
        <v>48</v>
      </c>
      <c r="F36" s="44">
        <v>0</v>
      </c>
      <c r="G36" s="119" t="s">
        <v>44</v>
      </c>
      <c r="H36" s="273">
        <f>(SUM(BI94:BI101)+SUM(BI119:BI147))</f>
        <v>0</v>
      </c>
      <c r="I36" s="263"/>
      <c r="J36" s="263"/>
      <c r="K36" s="37"/>
      <c r="L36" s="37"/>
      <c r="M36" s="273">
        <v>0</v>
      </c>
      <c r="N36" s="263"/>
      <c r="O36" s="263"/>
      <c r="P36" s="263"/>
      <c r="Q36" s="37"/>
      <c r="R36" s="38"/>
    </row>
    <row r="37" spans="2:18" s="1" customFormat="1" ht="6.9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49</v>
      </c>
      <c r="E38" s="76"/>
      <c r="F38" s="76"/>
      <c r="G38" s="121" t="s">
        <v>50</v>
      </c>
      <c r="H38" s="122" t="s">
        <v>51</v>
      </c>
      <c r="I38" s="76"/>
      <c r="J38" s="76"/>
      <c r="K38" s="76"/>
      <c r="L38" s="274">
        <f>SUM(M30:M36)</f>
        <v>0</v>
      </c>
      <c r="M38" s="274"/>
      <c r="N38" s="274"/>
      <c r="O38" s="274"/>
      <c r="P38" s="275"/>
      <c r="Q38" s="115"/>
      <c r="R38" s="38"/>
    </row>
    <row r="39" spans="2:18" s="1" customFormat="1" ht="14.4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4.4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 ht="14.4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4.4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 ht="14.4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18" s="1" customFormat="1" ht="14.4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" customHeight="1">
      <c r="B76" s="36"/>
      <c r="C76" s="207" t="s">
        <v>114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8"/>
    </row>
    <row r="77" spans="2:18" s="1" customFormat="1" ht="6.9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64" t="str">
        <f>F6</f>
        <v>Oprava podlahy tělocvičny a zázemí ZŠ Na Příkopech 895 Chomutov - 1. ETAPA</v>
      </c>
      <c r="G78" s="265"/>
      <c r="H78" s="265"/>
      <c r="I78" s="265"/>
      <c r="J78" s="265"/>
      <c r="K78" s="265"/>
      <c r="L78" s="265"/>
      <c r="M78" s="265"/>
      <c r="N78" s="265"/>
      <c r="O78" s="265"/>
      <c r="P78" s="265"/>
      <c r="Q78" s="37"/>
      <c r="R78" s="38"/>
    </row>
    <row r="79" spans="2:18" s="1" customFormat="1" ht="36.9" customHeight="1">
      <c r="B79" s="36"/>
      <c r="C79" s="70" t="s">
        <v>110</v>
      </c>
      <c r="D79" s="37"/>
      <c r="E79" s="37"/>
      <c r="F79" s="209" t="str">
        <f>F7</f>
        <v>VON - Vedlejší a ostatní náklady</v>
      </c>
      <c r="G79" s="263"/>
      <c r="H79" s="263"/>
      <c r="I79" s="263"/>
      <c r="J79" s="263"/>
      <c r="K79" s="263"/>
      <c r="L79" s="263"/>
      <c r="M79" s="263"/>
      <c r="N79" s="263"/>
      <c r="O79" s="263"/>
      <c r="P79" s="263"/>
      <c r="Q79" s="37"/>
      <c r="R79" s="38"/>
    </row>
    <row r="80" spans="2:18" s="1" customFormat="1" ht="6.9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65" s="1" customFormat="1" ht="18" customHeight="1">
      <c r="B81" s="36"/>
      <c r="C81" s="31" t="s">
        <v>23</v>
      </c>
      <c r="D81" s="37"/>
      <c r="E81" s="37"/>
      <c r="F81" s="29" t="str">
        <f>F9</f>
        <v>Chomutov</v>
      </c>
      <c r="G81" s="37"/>
      <c r="H81" s="37"/>
      <c r="I81" s="37"/>
      <c r="J81" s="37"/>
      <c r="K81" s="31" t="s">
        <v>25</v>
      </c>
      <c r="L81" s="37"/>
      <c r="M81" s="266" t="str">
        <f>IF(O9="","",O9)</f>
        <v>31. 5. 2018</v>
      </c>
      <c r="N81" s="266"/>
      <c r="O81" s="266"/>
      <c r="P81" s="266"/>
      <c r="Q81" s="37"/>
      <c r="R81" s="38"/>
    </row>
    <row r="82" spans="2:65" s="1" customFormat="1" ht="6.9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65" s="1" customFormat="1" ht="13.2">
      <c r="B83" s="36"/>
      <c r="C83" s="31" t="s">
        <v>27</v>
      </c>
      <c r="D83" s="37"/>
      <c r="E83" s="37"/>
      <c r="F83" s="29" t="str">
        <f>E12</f>
        <v>Město Chomutov</v>
      </c>
      <c r="G83" s="37"/>
      <c r="H83" s="37"/>
      <c r="I83" s="37"/>
      <c r="J83" s="37"/>
      <c r="K83" s="31" t="s">
        <v>33</v>
      </c>
      <c r="L83" s="37"/>
      <c r="M83" s="227" t="str">
        <f>E18</f>
        <v>Ing. Marian Zach</v>
      </c>
      <c r="N83" s="227"/>
      <c r="O83" s="227"/>
      <c r="P83" s="227"/>
      <c r="Q83" s="227"/>
      <c r="R83" s="38"/>
    </row>
    <row r="84" spans="2:65" s="1" customFormat="1" ht="14.4" customHeight="1">
      <c r="B84" s="36"/>
      <c r="C84" s="31" t="s">
        <v>31</v>
      </c>
      <c r="D84" s="37"/>
      <c r="E84" s="37"/>
      <c r="F84" s="29" t="str">
        <f>IF(E15="","",E15)</f>
        <v>SP</v>
      </c>
      <c r="G84" s="37"/>
      <c r="H84" s="37"/>
      <c r="I84" s="37"/>
      <c r="J84" s="37"/>
      <c r="K84" s="31" t="s">
        <v>36</v>
      </c>
      <c r="L84" s="37"/>
      <c r="M84" s="227" t="str">
        <f>E21</f>
        <v>Pavel Šouta</v>
      </c>
      <c r="N84" s="227"/>
      <c r="O84" s="227"/>
      <c r="P84" s="227"/>
      <c r="Q84" s="227"/>
      <c r="R84" s="38"/>
    </row>
    <row r="85" spans="2:65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65" s="1" customFormat="1" ht="29.25" customHeight="1">
      <c r="B86" s="36"/>
      <c r="C86" s="271" t="s">
        <v>115</v>
      </c>
      <c r="D86" s="272"/>
      <c r="E86" s="272"/>
      <c r="F86" s="272"/>
      <c r="G86" s="272"/>
      <c r="H86" s="115"/>
      <c r="I86" s="115"/>
      <c r="J86" s="115"/>
      <c r="K86" s="115"/>
      <c r="L86" s="115"/>
      <c r="M86" s="115"/>
      <c r="N86" s="271" t="s">
        <v>116</v>
      </c>
      <c r="O86" s="272"/>
      <c r="P86" s="272"/>
      <c r="Q86" s="272"/>
      <c r="R86" s="38"/>
    </row>
    <row r="87" spans="2:65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65" s="1" customFormat="1" ht="29.25" customHeight="1">
      <c r="B88" s="36"/>
      <c r="C88" s="123" t="s">
        <v>117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191">
        <f>N119</f>
        <v>0</v>
      </c>
      <c r="O88" s="267"/>
      <c r="P88" s="267"/>
      <c r="Q88" s="267"/>
      <c r="R88" s="38"/>
      <c r="AU88" s="20" t="s">
        <v>118</v>
      </c>
    </row>
    <row r="89" spans="2:65" s="6" customFormat="1" ht="24.9" customHeight="1">
      <c r="B89" s="124"/>
      <c r="C89" s="125"/>
      <c r="D89" s="126" t="s">
        <v>351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48">
        <f>N120</f>
        <v>0</v>
      </c>
      <c r="O89" s="269"/>
      <c r="P89" s="269"/>
      <c r="Q89" s="269"/>
      <c r="R89" s="127"/>
    </row>
    <row r="90" spans="2:65" s="7" customFormat="1" ht="19.95" customHeight="1">
      <c r="B90" s="128"/>
      <c r="C90" s="129"/>
      <c r="D90" s="103" t="s">
        <v>352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98">
        <f>N121</f>
        <v>0</v>
      </c>
      <c r="O90" s="270"/>
      <c r="P90" s="270"/>
      <c r="Q90" s="270"/>
      <c r="R90" s="130"/>
    </row>
    <row r="91" spans="2:65" s="7" customFormat="1" ht="19.95" customHeight="1">
      <c r="B91" s="128"/>
      <c r="C91" s="129"/>
      <c r="D91" s="103" t="s">
        <v>353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98">
        <f>N137</f>
        <v>0</v>
      </c>
      <c r="O91" s="270"/>
      <c r="P91" s="270"/>
      <c r="Q91" s="270"/>
      <c r="R91" s="130"/>
    </row>
    <row r="92" spans="2:65" s="7" customFormat="1" ht="19.95" customHeight="1">
      <c r="B92" s="128"/>
      <c r="C92" s="129"/>
      <c r="D92" s="103" t="s">
        <v>354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98">
        <f>N141</f>
        <v>0</v>
      </c>
      <c r="O92" s="270"/>
      <c r="P92" s="270"/>
      <c r="Q92" s="270"/>
      <c r="R92" s="130"/>
    </row>
    <row r="93" spans="2:65" s="1" customFormat="1" ht="21.75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8"/>
    </row>
    <row r="94" spans="2:65" s="1" customFormat="1" ht="29.25" customHeight="1">
      <c r="B94" s="36"/>
      <c r="C94" s="123" t="s">
        <v>128</v>
      </c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267">
        <f>ROUND(N95+N96+N97+N98+N99+N100,2)</f>
        <v>0</v>
      </c>
      <c r="O94" s="268"/>
      <c r="P94" s="268"/>
      <c r="Q94" s="268"/>
      <c r="R94" s="38"/>
      <c r="T94" s="131"/>
      <c r="U94" s="132" t="s">
        <v>42</v>
      </c>
    </row>
    <row r="95" spans="2:65" s="1" customFormat="1" ht="18" customHeight="1">
      <c r="B95" s="133"/>
      <c r="C95" s="134"/>
      <c r="D95" s="195" t="s">
        <v>129</v>
      </c>
      <c r="E95" s="261"/>
      <c r="F95" s="261"/>
      <c r="G95" s="261"/>
      <c r="H95" s="261"/>
      <c r="I95" s="134"/>
      <c r="J95" s="134"/>
      <c r="K95" s="134"/>
      <c r="L95" s="134"/>
      <c r="M95" s="134"/>
      <c r="N95" s="197">
        <f>ROUND(N88*T95,2)</f>
        <v>0</v>
      </c>
      <c r="O95" s="262"/>
      <c r="P95" s="262"/>
      <c r="Q95" s="262"/>
      <c r="R95" s="136"/>
      <c r="S95" s="137"/>
      <c r="T95" s="138"/>
      <c r="U95" s="139" t="s">
        <v>43</v>
      </c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40" t="s">
        <v>130</v>
      </c>
      <c r="AZ95" s="137"/>
      <c r="BA95" s="137"/>
      <c r="BB95" s="137"/>
      <c r="BC95" s="137"/>
      <c r="BD95" s="137"/>
      <c r="BE95" s="141">
        <f t="shared" ref="BE95:BE100" si="0">IF(U95="základní",N95,0)</f>
        <v>0</v>
      </c>
      <c r="BF95" s="141">
        <f t="shared" ref="BF95:BF100" si="1">IF(U95="snížená",N95,0)</f>
        <v>0</v>
      </c>
      <c r="BG95" s="141">
        <f t="shared" ref="BG95:BG100" si="2">IF(U95="zákl. přenesená",N95,0)</f>
        <v>0</v>
      </c>
      <c r="BH95" s="141">
        <f t="shared" ref="BH95:BH100" si="3">IF(U95="sníž. přenesená",N95,0)</f>
        <v>0</v>
      </c>
      <c r="BI95" s="141">
        <f t="shared" ref="BI95:BI100" si="4">IF(U95="nulová",N95,0)</f>
        <v>0</v>
      </c>
      <c r="BJ95" s="140" t="s">
        <v>86</v>
      </c>
      <c r="BK95" s="137"/>
      <c r="BL95" s="137"/>
      <c r="BM95" s="137"/>
    </row>
    <row r="96" spans="2:65" s="1" customFormat="1" ht="18" customHeight="1">
      <c r="B96" s="133"/>
      <c r="C96" s="134"/>
      <c r="D96" s="195" t="s">
        <v>131</v>
      </c>
      <c r="E96" s="261"/>
      <c r="F96" s="261"/>
      <c r="G96" s="261"/>
      <c r="H96" s="261"/>
      <c r="I96" s="134"/>
      <c r="J96" s="134"/>
      <c r="K96" s="134"/>
      <c r="L96" s="134"/>
      <c r="M96" s="134"/>
      <c r="N96" s="197">
        <f>ROUND(N88*T96,2)</f>
        <v>0</v>
      </c>
      <c r="O96" s="262"/>
      <c r="P96" s="262"/>
      <c r="Q96" s="262"/>
      <c r="R96" s="136"/>
      <c r="S96" s="137"/>
      <c r="T96" s="138"/>
      <c r="U96" s="139" t="s">
        <v>43</v>
      </c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40" t="s">
        <v>130</v>
      </c>
      <c r="AZ96" s="137"/>
      <c r="BA96" s="137"/>
      <c r="BB96" s="137"/>
      <c r="BC96" s="137"/>
      <c r="BD96" s="137"/>
      <c r="BE96" s="141">
        <f t="shared" si="0"/>
        <v>0</v>
      </c>
      <c r="BF96" s="141">
        <f t="shared" si="1"/>
        <v>0</v>
      </c>
      <c r="BG96" s="141">
        <f t="shared" si="2"/>
        <v>0</v>
      </c>
      <c r="BH96" s="141">
        <f t="shared" si="3"/>
        <v>0</v>
      </c>
      <c r="BI96" s="141">
        <f t="shared" si="4"/>
        <v>0</v>
      </c>
      <c r="BJ96" s="140" t="s">
        <v>86</v>
      </c>
      <c r="BK96" s="137"/>
      <c r="BL96" s="137"/>
      <c r="BM96" s="137"/>
    </row>
    <row r="97" spans="2:65" s="1" customFormat="1" ht="18" customHeight="1">
      <c r="B97" s="133"/>
      <c r="C97" s="134"/>
      <c r="D97" s="195" t="s">
        <v>132</v>
      </c>
      <c r="E97" s="261"/>
      <c r="F97" s="261"/>
      <c r="G97" s="261"/>
      <c r="H97" s="261"/>
      <c r="I97" s="134"/>
      <c r="J97" s="134"/>
      <c r="K97" s="134"/>
      <c r="L97" s="134"/>
      <c r="M97" s="134"/>
      <c r="N97" s="197">
        <f>ROUND(N88*T97,2)</f>
        <v>0</v>
      </c>
      <c r="O97" s="262"/>
      <c r="P97" s="262"/>
      <c r="Q97" s="262"/>
      <c r="R97" s="136"/>
      <c r="S97" s="137"/>
      <c r="T97" s="138"/>
      <c r="U97" s="139" t="s">
        <v>43</v>
      </c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40" t="s">
        <v>130</v>
      </c>
      <c r="AZ97" s="137"/>
      <c r="BA97" s="137"/>
      <c r="BB97" s="137"/>
      <c r="BC97" s="137"/>
      <c r="BD97" s="137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86</v>
      </c>
      <c r="BK97" s="137"/>
      <c r="BL97" s="137"/>
      <c r="BM97" s="137"/>
    </row>
    <row r="98" spans="2:65" s="1" customFormat="1" ht="18" customHeight="1">
      <c r="B98" s="133"/>
      <c r="C98" s="134"/>
      <c r="D98" s="195" t="s">
        <v>133</v>
      </c>
      <c r="E98" s="261"/>
      <c r="F98" s="261"/>
      <c r="G98" s="261"/>
      <c r="H98" s="261"/>
      <c r="I98" s="134"/>
      <c r="J98" s="134"/>
      <c r="K98" s="134"/>
      <c r="L98" s="134"/>
      <c r="M98" s="134"/>
      <c r="N98" s="197">
        <f>ROUND(N88*T98,2)</f>
        <v>0</v>
      </c>
      <c r="O98" s="262"/>
      <c r="P98" s="262"/>
      <c r="Q98" s="262"/>
      <c r="R98" s="136"/>
      <c r="S98" s="137"/>
      <c r="T98" s="138"/>
      <c r="U98" s="139" t="s">
        <v>43</v>
      </c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40" t="s">
        <v>130</v>
      </c>
      <c r="AZ98" s="137"/>
      <c r="BA98" s="137"/>
      <c r="BB98" s="137"/>
      <c r="BC98" s="137"/>
      <c r="BD98" s="137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86</v>
      </c>
      <c r="BK98" s="137"/>
      <c r="BL98" s="137"/>
      <c r="BM98" s="137"/>
    </row>
    <row r="99" spans="2:65" s="1" customFormat="1" ht="18" customHeight="1">
      <c r="B99" s="133"/>
      <c r="C99" s="134"/>
      <c r="D99" s="195" t="s">
        <v>134</v>
      </c>
      <c r="E99" s="261"/>
      <c r="F99" s="261"/>
      <c r="G99" s="261"/>
      <c r="H99" s="261"/>
      <c r="I99" s="134"/>
      <c r="J99" s="134"/>
      <c r="K99" s="134"/>
      <c r="L99" s="134"/>
      <c r="M99" s="134"/>
      <c r="N99" s="197">
        <f>ROUND(N88*T99,2)</f>
        <v>0</v>
      </c>
      <c r="O99" s="262"/>
      <c r="P99" s="262"/>
      <c r="Q99" s="262"/>
      <c r="R99" s="136"/>
      <c r="S99" s="137"/>
      <c r="T99" s="138"/>
      <c r="U99" s="139" t="s">
        <v>43</v>
      </c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40" t="s">
        <v>130</v>
      </c>
      <c r="AZ99" s="137"/>
      <c r="BA99" s="137"/>
      <c r="BB99" s="137"/>
      <c r="BC99" s="137"/>
      <c r="BD99" s="137"/>
      <c r="BE99" s="141">
        <f t="shared" si="0"/>
        <v>0</v>
      </c>
      <c r="BF99" s="141">
        <f t="shared" si="1"/>
        <v>0</v>
      </c>
      <c r="BG99" s="141">
        <f t="shared" si="2"/>
        <v>0</v>
      </c>
      <c r="BH99" s="141">
        <f t="shared" si="3"/>
        <v>0</v>
      </c>
      <c r="BI99" s="141">
        <f t="shared" si="4"/>
        <v>0</v>
      </c>
      <c r="BJ99" s="140" t="s">
        <v>86</v>
      </c>
      <c r="BK99" s="137"/>
      <c r="BL99" s="137"/>
      <c r="BM99" s="137"/>
    </row>
    <row r="100" spans="2:65" s="1" customFormat="1" ht="18" customHeight="1">
      <c r="B100" s="133"/>
      <c r="C100" s="134"/>
      <c r="D100" s="135" t="s">
        <v>135</v>
      </c>
      <c r="E100" s="134"/>
      <c r="F100" s="134"/>
      <c r="G100" s="134"/>
      <c r="H100" s="134"/>
      <c r="I100" s="134"/>
      <c r="J100" s="134"/>
      <c r="K100" s="134"/>
      <c r="L100" s="134"/>
      <c r="M100" s="134"/>
      <c r="N100" s="197">
        <f>ROUND(N88*T100,2)</f>
        <v>0</v>
      </c>
      <c r="O100" s="262"/>
      <c r="P100" s="262"/>
      <c r="Q100" s="262"/>
      <c r="R100" s="136"/>
      <c r="S100" s="137"/>
      <c r="T100" s="142"/>
      <c r="U100" s="143" t="s">
        <v>43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40" t="s">
        <v>136</v>
      </c>
      <c r="AZ100" s="137"/>
      <c r="BA100" s="137"/>
      <c r="BB100" s="137"/>
      <c r="BC100" s="137"/>
      <c r="BD100" s="137"/>
      <c r="BE100" s="141">
        <f t="shared" si="0"/>
        <v>0</v>
      </c>
      <c r="BF100" s="141">
        <f t="shared" si="1"/>
        <v>0</v>
      </c>
      <c r="BG100" s="141">
        <f t="shared" si="2"/>
        <v>0</v>
      </c>
      <c r="BH100" s="141">
        <f t="shared" si="3"/>
        <v>0</v>
      </c>
      <c r="BI100" s="141">
        <f t="shared" si="4"/>
        <v>0</v>
      </c>
      <c r="BJ100" s="140" t="s">
        <v>86</v>
      </c>
      <c r="BK100" s="137"/>
      <c r="BL100" s="137"/>
      <c r="BM100" s="137"/>
    </row>
    <row r="101" spans="2:65" s="1" customFormat="1"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8"/>
    </row>
    <row r="102" spans="2:65" s="1" customFormat="1" ht="29.25" customHeight="1">
      <c r="B102" s="36"/>
      <c r="C102" s="114" t="s">
        <v>102</v>
      </c>
      <c r="D102" s="115"/>
      <c r="E102" s="115"/>
      <c r="F102" s="115"/>
      <c r="G102" s="115"/>
      <c r="H102" s="115"/>
      <c r="I102" s="115"/>
      <c r="J102" s="115"/>
      <c r="K102" s="115"/>
      <c r="L102" s="192">
        <f>ROUND(SUM(N88+N94),2)</f>
        <v>0</v>
      </c>
      <c r="M102" s="192"/>
      <c r="N102" s="192"/>
      <c r="O102" s="192"/>
      <c r="P102" s="192"/>
      <c r="Q102" s="192"/>
      <c r="R102" s="38"/>
    </row>
    <row r="103" spans="2:65" s="1" customFormat="1" ht="6.9" customHeight="1"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2"/>
    </row>
    <row r="107" spans="2:65" s="1" customFormat="1" ht="6.9" customHeight="1"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5"/>
    </row>
    <row r="108" spans="2:65" s="1" customFormat="1" ht="36.9" customHeight="1">
      <c r="B108" s="36"/>
      <c r="C108" s="207" t="s">
        <v>137</v>
      </c>
      <c r="D108" s="263"/>
      <c r="E108" s="263"/>
      <c r="F108" s="263"/>
      <c r="G108" s="263"/>
      <c r="H108" s="263"/>
      <c r="I108" s="263"/>
      <c r="J108" s="263"/>
      <c r="K108" s="263"/>
      <c r="L108" s="263"/>
      <c r="M108" s="263"/>
      <c r="N108" s="263"/>
      <c r="O108" s="263"/>
      <c r="P108" s="263"/>
      <c r="Q108" s="263"/>
      <c r="R108" s="38"/>
    </row>
    <row r="109" spans="2:65" s="1" customFormat="1" ht="6.9" customHeight="1"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8"/>
    </row>
    <row r="110" spans="2:65" s="1" customFormat="1" ht="30" customHeight="1">
      <c r="B110" s="36"/>
      <c r="C110" s="31" t="s">
        <v>19</v>
      </c>
      <c r="D110" s="37"/>
      <c r="E110" s="37"/>
      <c r="F110" s="264" t="str">
        <f>F6</f>
        <v>Oprava podlahy tělocvičny a zázemí ZŠ Na Příkopech 895 Chomutov - 1. ETAPA</v>
      </c>
      <c r="G110" s="265"/>
      <c r="H110" s="265"/>
      <c r="I110" s="265"/>
      <c r="J110" s="265"/>
      <c r="K110" s="265"/>
      <c r="L110" s="265"/>
      <c r="M110" s="265"/>
      <c r="N110" s="265"/>
      <c r="O110" s="265"/>
      <c r="P110" s="265"/>
      <c r="Q110" s="37"/>
      <c r="R110" s="38"/>
    </row>
    <row r="111" spans="2:65" s="1" customFormat="1" ht="36.9" customHeight="1">
      <c r="B111" s="36"/>
      <c r="C111" s="70" t="s">
        <v>110</v>
      </c>
      <c r="D111" s="37"/>
      <c r="E111" s="37"/>
      <c r="F111" s="209" t="str">
        <f>F7</f>
        <v>VON - Vedlejší a ostatní náklady</v>
      </c>
      <c r="G111" s="263"/>
      <c r="H111" s="263"/>
      <c r="I111" s="263"/>
      <c r="J111" s="263"/>
      <c r="K111" s="263"/>
      <c r="L111" s="263"/>
      <c r="M111" s="263"/>
      <c r="N111" s="263"/>
      <c r="O111" s="263"/>
      <c r="P111" s="263"/>
      <c r="Q111" s="37"/>
      <c r="R111" s="38"/>
    </row>
    <row r="112" spans="2:65" s="1" customFormat="1" ht="6.9" customHeight="1"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8"/>
    </row>
    <row r="113" spans="2:65" s="1" customFormat="1" ht="18" customHeight="1">
      <c r="B113" s="36"/>
      <c r="C113" s="31" t="s">
        <v>23</v>
      </c>
      <c r="D113" s="37"/>
      <c r="E113" s="37"/>
      <c r="F113" s="29" t="str">
        <f>F9</f>
        <v>Chomutov</v>
      </c>
      <c r="G113" s="37"/>
      <c r="H113" s="37"/>
      <c r="I113" s="37"/>
      <c r="J113" s="37"/>
      <c r="K113" s="31" t="s">
        <v>25</v>
      </c>
      <c r="L113" s="37"/>
      <c r="M113" s="266" t="str">
        <f>IF(O9="","",O9)</f>
        <v>31. 5. 2018</v>
      </c>
      <c r="N113" s="266"/>
      <c r="O113" s="266"/>
      <c r="P113" s="266"/>
      <c r="Q113" s="37"/>
      <c r="R113" s="38"/>
    </row>
    <row r="114" spans="2:65" s="1" customFormat="1" ht="6.9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1" customFormat="1" ht="13.2">
      <c r="B115" s="36"/>
      <c r="C115" s="31" t="s">
        <v>27</v>
      </c>
      <c r="D115" s="37"/>
      <c r="E115" s="37"/>
      <c r="F115" s="29" t="str">
        <f>E12</f>
        <v>Město Chomutov</v>
      </c>
      <c r="G115" s="37"/>
      <c r="H115" s="37"/>
      <c r="I115" s="37"/>
      <c r="J115" s="37"/>
      <c r="K115" s="31" t="s">
        <v>33</v>
      </c>
      <c r="L115" s="37"/>
      <c r="M115" s="227" t="str">
        <f>E18</f>
        <v>Ing. Marian Zach</v>
      </c>
      <c r="N115" s="227"/>
      <c r="O115" s="227"/>
      <c r="P115" s="227"/>
      <c r="Q115" s="227"/>
      <c r="R115" s="38"/>
    </row>
    <row r="116" spans="2:65" s="1" customFormat="1" ht="14.4" customHeight="1">
      <c r="B116" s="36"/>
      <c r="C116" s="31" t="s">
        <v>31</v>
      </c>
      <c r="D116" s="37"/>
      <c r="E116" s="37"/>
      <c r="F116" s="29" t="str">
        <f>IF(E15="","",E15)</f>
        <v>SP</v>
      </c>
      <c r="G116" s="37"/>
      <c r="H116" s="37"/>
      <c r="I116" s="37"/>
      <c r="J116" s="37"/>
      <c r="K116" s="31" t="s">
        <v>36</v>
      </c>
      <c r="L116" s="37"/>
      <c r="M116" s="227" t="str">
        <f>E21</f>
        <v>Pavel Šouta</v>
      </c>
      <c r="N116" s="227"/>
      <c r="O116" s="227"/>
      <c r="P116" s="227"/>
      <c r="Q116" s="227"/>
      <c r="R116" s="38"/>
    </row>
    <row r="117" spans="2:65" s="1" customFormat="1" ht="10.35" customHeight="1"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8"/>
    </row>
    <row r="118" spans="2:65" s="8" customFormat="1" ht="29.25" customHeight="1">
      <c r="B118" s="144"/>
      <c r="C118" s="145" t="s">
        <v>138</v>
      </c>
      <c r="D118" s="146" t="s">
        <v>139</v>
      </c>
      <c r="E118" s="146" t="s">
        <v>60</v>
      </c>
      <c r="F118" s="259" t="s">
        <v>140</v>
      </c>
      <c r="G118" s="259"/>
      <c r="H118" s="259"/>
      <c r="I118" s="259"/>
      <c r="J118" s="146" t="s">
        <v>141</v>
      </c>
      <c r="K118" s="146" t="s">
        <v>142</v>
      </c>
      <c r="L118" s="259" t="s">
        <v>143</v>
      </c>
      <c r="M118" s="259"/>
      <c r="N118" s="259" t="s">
        <v>116</v>
      </c>
      <c r="O118" s="259"/>
      <c r="P118" s="259"/>
      <c r="Q118" s="260"/>
      <c r="R118" s="147"/>
      <c r="T118" s="77" t="s">
        <v>144</v>
      </c>
      <c r="U118" s="78" t="s">
        <v>42</v>
      </c>
      <c r="V118" s="78" t="s">
        <v>145</v>
      </c>
      <c r="W118" s="78" t="s">
        <v>146</v>
      </c>
      <c r="X118" s="78" t="s">
        <v>147</v>
      </c>
      <c r="Y118" s="78" t="s">
        <v>148</v>
      </c>
      <c r="Z118" s="78" t="s">
        <v>149</v>
      </c>
      <c r="AA118" s="79" t="s">
        <v>150</v>
      </c>
    </row>
    <row r="119" spans="2:65" s="1" customFormat="1" ht="29.25" customHeight="1">
      <c r="B119" s="36"/>
      <c r="C119" s="81" t="s">
        <v>113</v>
      </c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245">
        <f>BK119</f>
        <v>0</v>
      </c>
      <c r="O119" s="246"/>
      <c r="P119" s="246"/>
      <c r="Q119" s="246"/>
      <c r="R119" s="38"/>
      <c r="T119" s="80"/>
      <c r="U119" s="52"/>
      <c r="V119" s="52"/>
      <c r="W119" s="148">
        <f>W120+W148</f>
        <v>0</v>
      </c>
      <c r="X119" s="52"/>
      <c r="Y119" s="148">
        <f>Y120+Y148</f>
        <v>0</v>
      </c>
      <c r="Z119" s="52"/>
      <c r="AA119" s="149">
        <f>AA120+AA148</f>
        <v>0</v>
      </c>
      <c r="AT119" s="20" t="s">
        <v>77</v>
      </c>
      <c r="AU119" s="20" t="s">
        <v>118</v>
      </c>
      <c r="BK119" s="150">
        <f>BK120+BK148</f>
        <v>0</v>
      </c>
    </row>
    <row r="120" spans="2:65" s="9" customFormat="1" ht="37.35" customHeight="1">
      <c r="B120" s="151"/>
      <c r="C120" s="152"/>
      <c r="D120" s="153" t="s">
        <v>351</v>
      </c>
      <c r="E120" s="153"/>
      <c r="F120" s="153"/>
      <c r="G120" s="153"/>
      <c r="H120" s="153"/>
      <c r="I120" s="153"/>
      <c r="J120" s="153"/>
      <c r="K120" s="153"/>
      <c r="L120" s="153"/>
      <c r="M120" s="153"/>
      <c r="N120" s="247">
        <f>BK120</f>
        <v>0</v>
      </c>
      <c r="O120" s="248"/>
      <c r="P120" s="248"/>
      <c r="Q120" s="248"/>
      <c r="R120" s="154"/>
      <c r="T120" s="155"/>
      <c r="U120" s="152"/>
      <c r="V120" s="152"/>
      <c r="W120" s="156">
        <f>W121+W137+W141</f>
        <v>0</v>
      </c>
      <c r="X120" s="152"/>
      <c r="Y120" s="156">
        <f>Y121+Y137+Y141</f>
        <v>0</v>
      </c>
      <c r="Z120" s="152"/>
      <c r="AA120" s="157">
        <f>AA121+AA137+AA141</f>
        <v>0</v>
      </c>
      <c r="AR120" s="158" t="s">
        <v>177</v>
      </c>
      <c r="AT120" s="159" t="s">
        <v>77</v>
      </c>
      <c r="AU120" s="159" t="s">
        <v>78</v>
      </c>
      <c r="AY120" s="158" t="s">
        <v>151</v>
      </c>
      <c r="BK120" s="160">
        <f>BK121+BK137+BK141</f>
        <v>0</v>
      </c>
    </row>
    <row r="121" spans="2:65" s="9" customFormat="1" ht="19.95" customHeight="1">
      <c r="B121" s="151"/>
      <c r="C121" s="152"/>
      <c r="D121" s="161" t="s">
        <v>352</v>
      </c>
      <c r="E121" s="161"/>
      <c r="F121" s="161"/>
      <c r="G121" s="161"/>
      <c r="H121" s="161"/>
      <c r="I121" s="161"/>
      <c r="J121" s="161"/>
      <c r="K121" s="161"/>
      <c r="L121" s="161"/>
      <c r="M121" s="161"/>
      <c r="N121" s="249">
        <f>BK121</f>
        <v>0</v>
      </c>
      <c r="O121" s="250"/>
      <c r="P121" s="250"/>
      <c r="Q121" s="250"/>
      <c r="R121" s="154"/>
      <c r="T121" s="155"/>
      <c r="U121" s="152"/>
      <c r="V121" s="152"/>
      <c r="W121" s="156">
        <f>SUM(W122:W136)</f>
        <v>0</v>
      </c>
      <c r="X121" s="152"/>
      <c r="Y121" s="156">
        <f>SUM(Y122:Y136)</f>
        <v>0</v>
      </c>
      <c r="Z121" s="152"/>
      <c r="AA121" s="157">
        <f>SUM(AA122:AA136)</f>
        <v>0</v>
      </c>
      <c r="AR121" s="158" t="s">
        <v>177</v>
      </c>
      <c r="AT121" s="159" t="s">
        <v>77</v>
      </c>
      <c r="AU121" s="159" t="s">
        <v>86</v>
      </c>
      <c r="AY121" s="158" t="s">
        <v>151</v>
      </c>
      <c r="BK121" s="160">
        <f>SUM(BK122:BK136)</f>
        <v>0</v>
      </c>
    </row>
    <row r="122" spans="2:65" s="1" customFormat="1" ht="14.4" customHeight="1">
      <c r="B122" s="133"/>
      <c r="C122" s="162" t="s">
        <v>86</v>
      </c>
      <c r="D122" s="162" t="s">
        <v>152</v>
      </c>
      <c r="E122" s="163" t="s">
        <v>355</v>
      </c>
      <c r="F122" s="255" t="s">
        <v>356</v>
      </c>
      <c r="G122" s="255"/>
      <c r="H122" s="255"/>
      <c r="I122" s="255"/>
      <c r="J122" s="164" t="s">
        <v>357</v>
      </c>
      <c r="K122" s="165">
        <v>1</v>
      </c>
      <c r="L122" s="256">
        <v>0</v>
      </c>
      <c r="M122" s="256"/>
      <c r="N122" s="244">
        <f>ROUND(L122*K122,2)</f>
        <v>0</v>
      </c>
      <c r="O122" s="244"/>
      <c r="P122" s="244"/>
      <c r="Q122" s="244"/>
      <c r="R122" s="136"/>
      <c r="T122" s="166" t="s">
        <v>5</v>
      </c>
      <c r="U122" s="45" t="s">
        <v>43</v>
      </c>
      <c r="V122" s="37"/>
      <c r="W122" s="167">
        <f>V122*K122</f>
        <v>0</v>
      </c>
      <c r="X122" s="167">
        <v>0</v>
      </c>
      <c r="Y122" s="167">
        <f>X122*K122</f>
        <v>0</v>
      </c>
      <c r="Z122" s="167">
        <v>0</v>
      </c>
      <c r="AA122" s="168">
        <f>Z122*K122</f>
        <v>0</v>
      </c>
      <c r="AR122" s="20" t="s">
        <v>358</v>
      </c>
      <c r="AT122" s="20" t="s">
        <v>152</v>
      </c>
      <c r="AU122" s="20" t="s">
        <v>108</v>
      </c>
      <c r="AY122" s="20" t="s">
        <v>151</v>
      </c>
      <c r="BE122" s="107">
        <f>IF(U122="základní",N122,0)</f>
        <v>0</v>
      </c>
      <c r="BF122" s="107">
        <f>IF(U122="snížená",N122,0)</f>
        <v>0</v>
      </c>
      <c r="BG122" s="107">
        <f>IF(U122="zákl. přenesená",N122,0)</f>
        <v>0</v>
      </c>
      <c r="BH122" s="107">
        <f>IF(U122="sníž. přenesená",N122,0)</f>
        <v>0</v>
      </c>
      <c r="BI122" s="107">
        <f>IF(U122="nulová",N122,0)</f>
        <v>0</v>
      </c>
      <c r="BJ122" s="20" t="s">
        <v>86</v>
      </c>
      <c r="BK122" s="107">
        <f>ROUND(L122*K122,2)</f>
        <v>0</v>
      </c>
      <c r="BL122" s="20" t="s">
        <v>358</v>
      </c>
      <c r="BM122" s="20" t="s">
        <v>359</v>
      </c>
    </row>
    <row r="123" spans="2:65" s="10" customFormat="1" ht="14.4" customHeight="1">
      <c r="B123" s="169"/>
      <c r="C123" s="170"/>
      <c r="D123" s="170"/>
      <c r="E123" s="171" t="s">
        <v>5</v>
      </c>
      <c r="F123" s="257" t="s">
        <v>86</v>
      </c>
      <c r="G123" s="258"/>
      <c r="H123" s="258"/>
      <c r="I123" s="258"/>
      <c r="J123" s="170"/>
      <c r="K123" s="172">
        <v>1</v>
      </c>
      <c r="L123" s="170"/>
      <c r="M123" s="170"/>
      <c r="N123" s="170"/>
      <c r="O123" s="170"/>
      <c r="P123" s="170"/>
      <c r="Q123" s="170"/>
      <c r="R123" s="173"/>
      <c r="T123" s="174"/>
      <c r="U123" s="170"/>
      <c r="V123" s="170"/>
      <c r="W123" s="170"/>
      <c r="X123" s="170"/>
      <c r="Y123" s="170"/>
      <c r="Z123" s="170"/>
      <c r="AA123" s="175"/>
      <c r="AT123" s="176" t="s">
        <v>158</v>
      </c>
      <c r="AU123" s="176" t="s">
        <v>108</v>
      </c>
      <c r="AV123" s="10" t="s">
        <v>108</v>
      </c>
      <c r="AW123" s="10" t="s">
        <v>35</v>
      </c>
      <c r="AX123" s="10" t="s">
        <v>78</v>
      </c>
      <c r="AY123" s="176" t="s">
        <v>151</v>
      </c>
    </row>
    <row r="124" spans="2:65" s="11" customFormat="1" ht="14.4" customHeight="1">
      <c r="B124" s="177"/>
      <c r="C124" s="178"/>
      <c r="D124" s="178"/>
      <c r="E124" s="179" t="s">
        <v>5</v>
      </c>
      <c r="F124" s="239" t="s">
        <v>159</v>
      </c>
      <c r="G124" s="240"/>
      <c r="H124" s="240"/>
      <c r="I124" s="240"/>
      <c r="J124" s="178"/>
      <c r="K124" s="180">
        <v>1</v>
      </c>
      <c r="L124" s="178"/>
      <c r="M124" s="178"/>
      <c r="N124" s="178"/>
      <c r="O124" s="178"/>
      <c r="P124" s="178"/>
      <c r="Q124" s="178"/>
      <c r="R124" s="181"/>
      <c r="T124" s="182"/>
      <c r="U124" s="178"/>
      <c r="V124" s="178"/>
      <c r="W124" s="178"/>
      <c r="X124" s="178"/>
      <c r="Y124" s="178"/>
      <c r="Z124" s="178"/>
      <c r="AA124" s="183"/>
      <c r="AT124" s="184" t="s">
        <v>158</v>
      </c>
      <c r="AU124" s="184" t="s">
        <v>108</v>
      </c>
      <c r="AV124" s="11" t="s">
        <v>156</v>
      </c>
      <c r="AW124" s="11" t="s">
        <v>35</v>
      </c>
      <c r="AX124" s="11" t="s">
        <v>86</v>
      </c>
      <c r="AY124" s="184" t="s">
        <v>151</v>
      </c>
    </row>
    <row r="125" spans="2:65" s="1" customFormat="1" ht="22.8" customHeight="1">
      <c r="B125" s="133"/>
      <c r="C125" s="162" t="s">
        <v>108</v>
      </c>
      <c r="D125" s="162" t="s">
        <v>152</v>
      </c>
      <c r="E125" s="163" t="s">
        <v>360</v>
      </c>
      <c r="F125" s="255" t="s">
        <v>361</v>
      </c>
      <c r="G125" s="255"/>
      <c r="H125" s="255"/>
      <c r="I125" s="255"/>
      <c r="J125" s="164" t="s">
        <v>357</v>
      </c>
      <c r="K125" s="165">
        <v>1</v>
      </c>
      <c r="L125" s="256">
        <v>0</v>
      </c>
      <c r="M125" s="256"/>
      <c r="N125" s="244">
        <f>ROUND(L125*K125,2)</f>
        <v>0</v>
      </c>
      <c r="O125" s="244"/>
      <c r="P125" s="244"/>
      <c r="Q125" s="244"/>
      <c r="R125" s="136"/>
      <c r="T125" s="166" t="s">
        <v>5</v>
      </c>
      <c r="U125" s="45" t="s">
        <v>43</v>
      </c>
      <c r="V125" s="37"/>
      <c r="W125" s="167">
        <f>V125*K125</f>
        <v>0</v>
      </c>
      <c r="X125" s="167">
        <v>0</v>
      </c>
      <c r="Y125" s="167">
        <f>X125*K125</f>
        <v>0</v>
      </c>
      <c r="Z125" s="167">
        <v>0</v>
      </c>
      <c r="AA125" s="168">
        <f>Z125*K125</f>
        <v>0</v>
      </c>
      <c r="AR125" s="20" t="s">
        <v>358</v>
      </c>
      <c r="AT125" s="20" t="s">
        <v>152</v>
      </c>
      <c r="AU125" s="20" t="s">
        <v>108</v>
      </c>
      <c r="AY125" s="20" t="s">
        <v>151</v>
      </c>
      <c r="BE125" s="107">
        <f>IF(U125="základní",N125,0)</f>
        <v>0</v>
      </c>
      <c r="BF125" s="107">
        <f>IF(U125="snížená",N125,0)</f>
        <v>0</v>
      </c>
      <c r="BG125" s="107">
        <f>IF(U125="zákl. přenesená",N125,0)</f>
        <v>0</v>
      </c>
      <c r="BH125" s="107">
        <f>IF(U125="sníž. přenesená",N125,0)</f>
        <v>0</v>
      </c>
      <c r="BI125" s="107">
        <f>IF(U125="nulová",N125,0)</f>
        <v>0</v>
      </c>
      <c r="BJ125" s="20" t="s">
        <v>86</v>
      </c>
      <c r="BK125" s="107">
        <f>ROUND(L125*K125,2)</f>
        <v>0</v>
      </c>
      <c r="BL125" s="20" t="s">
        <v>358</v>
      </c>
      <c r="BM125" s="20" t="s">
        <v>362</v>
      </c>
    </row>
    <row r="126" spans="2:65" s="10" customFormat="1" ht="14.4" customHeight="1">
      <c r="B126" s="169"/>
      <c r="C126" s="170"/>
      <c r="D126" s="170"/>
      <c r="E126" s="171" t="s">
        <v>5</v>
      </c>
      <c r="F126" s="257" t="s">
        <v>86</v>
      </c>
      <c r="G126" s="258"/>
      <c r="H126" s="258"/>
      <c r="I126" s="258"/>
      <c r="J126" s="170"/>
      <c r="K126" s="172">
        <v>1</v>
      </c>
      <c r="L126" s="170"/>
      <c r="M126" s="170"/>
      <c r="N126" s="170"/>
      <c r="O126" s="170"/>
      <c r="P126" s="170"/>
      <c r="Q126" s="170"/>
      <c r="R126" s="173"/>
      <c r="T126" s="174"/>
      <c r="U126" s="170"/>
      <c r="V126" s="170"/>
      <c r="W126" s="170"/>
      <c r="X126" s="170"/>
      <c r="Y126" s="170"/>
      <c r="Z126" s="170"/>
      <c r="AA126" s="175"/>
      <c r="AT126" s="176" t="s">
        <v>158</v>
      </c>
      <c r="AU126" s="176" t="s">
        <v>108</v>
      </c>
      <c r="AV126" s="10" t="s">
        <v>108</v>
      </c>
      <c r="AW126" s="10" t="s">
        <v>35</v>
      </c>
      <c r="AX126" s="10" t="s">
        <v>78</v>
      </c>
      <c r="AY126" s="176" t="s">
        <v>151</v>
      </c>
    </row>
    <row r="127" spans="2:65" s="11" customFormat="1" ht="14.4" customHeight="1">
      <c r="B127" s="177"/>
      <c r="C127" s="178"/>
      <c r="D127" s="178"/>
      <c r="E127" s="179" t="s">
        <v>5</v>
      </c>
      <c r="F127" s="239" t="s">
        <v>159</v>
      </c>
      <c r="G127" s="240"/>
      <c r="H127" s="240"/>
      <c r="I127" s="240"/>
      <c r="J127" s="178"/>
      <c r="K127" s="180">
        <v>1</v>
      </c>
      <c r="L127" s="178"/>
      <c r="M127" s="178"/>
      <c r="N127" s="178"/>
      <c r="O127" s="178"/>
      <c r="P127" s="178"/>
      <c r="Q127" s="178"/>
      <c r="R127" s="181"/>
      <c r="T127" s="182"/>
      <c r="U127" s="178"/>
      <c r="V127" s="178"/>
      <c r="W127" s="178"/>
      <c r="X127" s="178"/>
      <c r="Y127" s="178"/>
      <c r="Z127" s="178"/>
      <c r="AA127" s="183"/>
      <c r="AT127" s="184" t="s">
        <v>158</v>
      </c>
      <c r="AU127" s="184" t="s">
        <v>108</v>
      </c>
      <c r="AV127" s="11" t="s">
        <v>156</v>
      </c>
      <c r="AW127" s="11" t="s">
        <v>35</v>
      </c>
      <c r="AX127" s="11" t="s">
        <v>86</v>
      </c>
      <c r="AY127" s="184" t="s">
        <v>151</v>
      </c>
    </row>
    <row r="128" spans="2:65" s="1" customFormat="1" ht="14.4" customHeight="1">
      <c r="B128" s="133"/>
      <c r="C128" s="162" t="s">
        <v>165</v>
      </c>
      <c r="D128" s="162" t="s">
        <v>152</v>
      </c>
      <c r="E128" s="163" t="s">
        <v>363</v>
      </c>
      <c r="F128" s="255" t="s">
        <v>364</v>
      </c>
      <c r="G128" s="255"/>
      <c r="H128" s="255"/>
      <c r="I128" s="255"/>
      <c r="J128" s="164" t="s">
        <v>357</v>
      </c>
      <c r="K128" s="165">
        <v>1</v>
      </c>
      <c r="L128" s="256">
        <v>0</v>
      </c>
      <c r="M128" s="256"/>
      <c r="N128" s="244">
        <f>ROUND(L128*K128,2)</f>
        <v>0</v>
      </c>
      <c r="O128" s="244"/>
      <c r="P128" s="244"/>
      <c r="Q128" s="244"/>
      <c r="R128" s="136"/>
      <c r="T128" s="166" t="s">
        <v>5</v>
      </c>
      <c r="U128" s="45" t="s">
        <v>43</v>
      </c>
      <c r="V128" s="37"/>
      <c r="W128" s="167">
        <f>V128*K128</f>
        <v>0</v>
      </c>
      <c r="X128" s="167">
        <v>0</v>
      </c>
      <c r="Y128" s="167">
        <f>X128*K128</f>
        <v>0</v>
      </c>
      <c r="Z128" s="167">
        <v>0</v>
      </c>
      <c r="AA128" s="168">
        <f>Z128*K128</f>
        <v>0</v>
      </c>
      <c r="AR128" s="20" t="s">
        <v>358</v>
      </c>
      <c r="AT128" s="20" t="s">
        <v>152</v>
      </c>
      <c r="AU128" s="20" t="s">
        <v>108</v>
      </c>
      <c r="AY128" s="20" t="s">
        <v>151</v>
      </c>
      <c r="BE128" s="107">
        <f>IF(U128="základní",N128,0)</f>
        <v>0</v>
      </c>
      <c r="BF128" s="107">
        <f>IF(U128="snížená",N128,0)</f>
        <v>0</v>
      </c>
      <c r="BG128" s="107">
        <f>IF(U128="zákl. přenesená",N128,0)</f>
        <v>0</v>
      </c>
      <c r="BH128" s="107">
        <f>IF(U128="sníž. přenesená",N128,0)</f>
        <v>0</v>
      </c>
      <c r="BI128" s="107">
        <f>IF(U128="nulová",N128,0)</f>
        <v>0</v>
      </c>
      <c r="BJ128" s="20" t="s">
        <v>86</v>
      </c>
      <c r="BK128" s="107">
        <f>ROUND(L128*K128,2)</f>
        <v>0</v>
      </c>
      <c r="BL128" s="20" t="s">
        <v>358</v>
      </c>
      <c r="BM128" s="20" t="s">
        <v>365</v>
      </c>
    </row>
    <row r="129" spans="2:65" s="10" customFormat="1" ht="14.4" customHeight="1">
      <c r="B129" s="169"/>
      <c r="C129" s="170"/>
      <c r="D129" s="170"/>
      <c r="E129" s="171" t="s">
        <v>5</v>
      </c>
      <c r="F129" s="257" t="s">
        <v>86</v>
      </c>
      <c r="G129" s="258"/>
      <c r="H129" s="258"/>
      <c r="I129" s="258"/>
      <c r="J129" s="170"/>
      <c r="K129" s="172">
        <v>1</v>
      </c>
      <c r="L129" s="170"/>
      <c r="M129" s="170"/>
      <c r="N129" s="170"/>
      <c r="O129" s="170"/>
      <c r="P129" s="170"/>
      <c r="Q129" s="170"/>
      <c r="R129" s="173"/>
      <c r="T129" s="174"/>
      <c r="U129" s="170"/>
      <c r="V129" s="170"/>
      <c r="W129" s="170"/>
      <c r="X129" s="170"/>
      <c r="Y129" s="170"/>
      <c r="Z129" s="170"/>
      <c r="AA129" s="175"/>
      <c r="AT129" s="176" t="s">
        <v>158</v>
      </c>
      <c r="AU129" s="176" t="s">
        <v>108</v>
      </c>
      <c r="AV129" s="10" t="s">
        <v>108</v>
      </c>
      <c r="AW129" s="10" t="s">
        <v>35</v>
      </c>
      <c r="AX129" s="10" t="s">
        <v>78</v>
      </c>
      <c r="AY129" s="176" t="s">
        <v>151</v>
      </c>
    </row>
    <row r="130" spans="2:65" s="11" customFormat="1" ht="14.4" customHeight="1">
      <c r="B130" s="177"/>
      <c r="C130" s="178"/>
      <c r="D130" s="178"/>
      <c r="E130" s="179" t="s">
        <v>5</v>
      </c>
      <c r="F130" s="239" t="s">
        <v>159</v>
      </c>
      <c r="G130" s="240"/>
      <c r="H130" s="240"/>
      <c r="I130" s="240"/>
      <c r="J130" s="178"/>
      <c r="K130" s="180">
        <v>1</v>
      </c>
      <c r="L130" s="178"/>
      <c r="M130" s="178"/>
      <c r="N130" s="178"/>
      <c r="O130" s="178"/>
      <c r="P130" s="178"/>
      <c r="Q130" s="178"/>
      <c r="R130" s="181"/>
      <c r="T130" s="182"/>
      <c r="U130" s="178"/>
      <c r="V130" s="178"/>
      <c r="W130" s="178"/>
      <c r="X130" s="178"/>
      <c r="Y130" s="178"/>
      <c r="Z130" s="178"/>
      <c r="AA130" s="183"/>
      <c r="AT130" s="184" t="s">
        <v>158</v>
      </c>
      <c r="AU130" s="184" t="s">
        <v>108</v>
      </c>
      <c r="AV130" s="11" t="s">
        <v>156</v>
      </c>
      <c r="AW130" s="11" t="s">
        <v>35</v>
      </c>
      <c r="AX130" s="11" t="s">
        <v>86</v>
      </c>
      <c r="AY130" s="184" t="s">
        <v>151</v>
      </c>
    </row>
    <row r="131" spans="2:65" s="1" customFormat="1" ht="14.4" customHeight="1">
      <c r="B131" s="133"/>
      <c r="C131" s="162" t="s">
        <v>156</v>
      </c>
      <c r="D131" s="162" t="s">
        <v>152</v>
      </c>
      <c r="E131" s="163" t="s">
        <v>366</v>
      </c>
      <c r="F131" s="255" t="s">
        <v>367</v>
      </c>
      <c r="G131" s="255"/>
      <c r="H131" s="255"/>
      <c r="I131" s="255"/>
      <c r="J131" s="164" t="s">
        <v>357</v>
      </c>
      <c r="K131" s="165">
        <v>1</v>
      </c>
      <c r="L131" s="256">
        <v>0</v>
      </c>
      <c r="M131" s="256"/>
      <c r="N131" s="244">
        <f>ROUND(L131*K131,2)</f>
        <v>0</v>
      </c>
      <c r="O131" s="244"/>
      <c r="P131" s="244"/>
      <c r="Q131" s="244"/>
      <c r="R131" s="136"/>
      <c r="T131" s="166" t="s">
        <v>5</v>
      </c>
      <c r="U131" s="45" t="s">
        <v>43</v>
      </c>
      <c r="V131" s="37"/>
      <c r="W131" s="167">
        <f>V131*K131</f>
        <v>0</v>
      </c>
      <c r="X131" s="167">
        <v>0</v>
      </c>
      <c r="Y131" s="167">
        <f>X131*K131</f>
        <v>0</v>
      </c>
      <c r="Z131" s="167">
        <v>0</v>
      </c>
      <c r="AA131" s="168">
        <f>Z131*K131</f>
        <v>0</v>
      </c>
      <c r="AR131" s="20" t="s">
        <v>358</v>
      </c>
      <c r="AT131" s="20" t="s">
        <v>152</v>
      </c>
      <c r="AU131" s="20" t="s">
        <v>108</v>
      </c>
      <c r="AY131" s="20" t="s">
        <v>151</v>
      </c>
      <c r="BE131" s="107">
        <f>IF(U131="základní",N131,0)</f>
        <v>0</v>
      </c>
      <c r="BF131" s="107">
        <f>IF(U131="snížená",N131,0)</f>
        <v>0</v>
      </c>
      <c r="BG131" s="107">
        <f>IF(U131="zákl. přenesená",N131,0)</f>
        <v>0</v>
      </c>
      <c r="BH131" s="107">
        <f>IF(U131="sníž. přenesená",N131,0)</f>
        <v>0</v>
      </c>
      <c r="BI131" s="107">
        <f>IF(U131="nulová",N131,0)</f>
        <v>0</v>
      </c>
      <c r="BJ131" s="20" t="s">
        <v>86</v>
      </c>
      <c r="BK131" s="107">
        <f>ROUND(L131*K131,2)</f>
        <v>0</v>
      </c>
      <c r="BL131" s="20" t="s">
        <v>358</v>
      </c>
      <c r="BM131" s="20" t="s">
        <v>368</v>
      </c>
    </row>
    <row r="132" spans="2:65" s="10" customFormat="1" ht="14.4" customHeight="1">
      <c r="B132" s="169"/>
      <c r="C132" s="170"/>
      <c r="D132" s="170"/>
      <c r="E132" s="171" t="s">
        <v>5</v>
      </c>
      <c r="F132" s="257" t="s">
        <v>86</v>
      </c>
      <c r="G132" s="258"/>
      <c r="H132" s="258"/>
      <c r="I132" s="258"/>
      <c r="J132" s="170"/>
      <c r="K132" s="172">
        <v>1</v>
      </c>
      <c r="L132" s="170"/>
      <c r="M132" s="170"/>
      <c r="N132" s="170"/>
      <c r="O132" s="170"/>
      <c r="P132" s="170"/>
      <c r="Q132" s="170"/>
      <c r="R132" s="173"/>
      <c r="T132" s="174"/>
      <c r="U132" s="170"/>
      <c r="V132" s="170"/>
      <c r="W132" s="170"/>
      <c r="X132" s="170"/>
      <c r="Y132" s="170"/>
      <c r="Z132" s="170"/>
      <c r="AA132" s="175"/>
      <c r="AT132" s="176" t="s">
        <v>158</v>
      </c>
      <c r="AU132" s="176" t="s">
        <v>108</v>
      </c>
      <c r="AV132" s="10" t="s">
        <v>108</v>
      </c>
      <c r="AW132" s="10" t="s">
        <v>35</v>
      </c>
      <c r="AX132" s="10" t="s">
        <v>78</v>
      </c>
      <c r="AY132" s="176" t="s">
        <v>151</v>
      </c>
    </row>
    <row r="133" spans="2:65" s="11" customFormat="1" ht="14.4" customHeight="1">
      <c r="B133" s="177"/>
      <c r="C133" s="178"/>
      <c r="D133" s="178"/>
      <c r="E133" s="179" t="s">
        <v>5</v>
      </c>
      <c r="F133" s="239" t="s">
        <v>159</v>
      </c>
      <c r="G133" s="240"/>
      <c r="H133" s="240"/>
      <c r="I133" s="240"/>
      <c r="J133" s="178"/>
      <c r="K133" s="180">
        <v>1</v>
      </c>
      <c r="L133" s="178"/>
      <c r="M133" s="178"/>
      <c r="N133" s="178"/>
      <c r="O133" s="178"/>
      <c r="P133" s="178"/>
      <c r="Q133" s="178"/>
      <c r="R133" s="181"/>
      <c r="T133" s="182"/>
      <c r="U133" s="178"/>
      <c r="V133" s="178"/>
      <c r="W133" s="178"/>
      <c r="X133" s="178"/>
      <c r="Y133" s="178"/>
      <c r="Z133" s="178"/>
      <c r="AA133" s="183"/>
      <c r="AT133" s="184" t="s">
        <v>158</v>
      </c>
      <c r="AU133" s="184" t="s">
        <v>108</v>
      </c>
      <c r="AV133" s="11" t="s">
        <v>156</v>
      </c>
      <c r="AW133" s="11" t="s">
        <v>35</v>
      </c>
      <c r="AX133" s="11" t="s">
        <v>86</v>
      </c>
      <c r="AY133" s="184" t="s">
        <v>151</v>
      </c>
    </row>
    <row r="134" spans="2:65" s="1" customFormat="1" ht="14.4" customHeight="1">
      <c r="B134" s="133"/>
      <c r="C134" s="162" t="s">
        <v>177</v>
      </c>
      <c r="D134" s="162" t="s">
        <v>152</v>
      </c>
      <c r="E134" s="163" t="s">
        <v>369</v>
      </c>
      <c r="F134" s="255" t="s">
        <v>370</v>
      </c>
      <c r="G134" s="255"/>
      <c r="H134" s="255"/>
      <c r="I134" s="255"/>
      <c r="J134" s="164" t="s">
        <v>357</v>
      </c>
      <c r="K134" s="165">
        <v>1</v>
      </c>
      <c r="L134" s="256">
        <v>0</v>
      </c>
      <c r="M134" s="256"/>
      <c r="N134" s="244">
        <f>ROUND(L134*K134,2)</f>
        <v>0</v>
      </c>
      <c r="O134" s="244"/>
      <c r="P134" s="244"/>
      <c r="Q134" s="244"/>
      <c r="R134" s="136"/>
      <c r="T134" s="166" t="s">
        <v>5</v>
      </c>
      <c r="U134" s="45" t="s">
        <v>43</v>
      </c>
      <c r="V134" s="37"/>
      <c r="W134" s="167">
        <f>V134*K134</f>
        <v>0</v>
      </c>
      <c r="X134" s="167">
        <v>0</v>
      </c>
      <c r="Y134" s="167">
        <f>X134*K134</f>
        <v>0</v>
      </c>
      <c r="Z134" s="167">
        <v>0</v>
      </c>
      <c r="AA134" s="168">
        <f>Z134*K134</f>
        <v>0</v>
      </c>
      <c r="AR134" s="20" t="s">
        <v>358</v>
      </c>
      <c r="AT134" s="20" t="s">
        <v>152</v>
      </c>
      <c r="AU134" s="20" t="s">
        <v>108</v>
      </c>
      <c r="AY134" s="20" t="s">
        <v>151</v>
      </c>
      <c r="BE134" s="107">
        <f>IF(U134="základní",N134,0)</f>
        <v>0</v>
      </c>
      <c r="BF134" s="107">
        <f>IF(U134="snížená",N134,0)</f>
        <v>0</v>
      </c>
      <c r="BG134" s="107">
        <f>IF(U134="zákl. přenesená",N134,0)</f>
        <v>0</v>
      </c>
      <c r="BH134" s="107">
        <f>IF(U134="sníž. přenesená",N134,0)</f>
        <v>0</v>
      </c>
      <c r="BI134" s="107">
        <f>IF(U134="nulová",N134,0)</f>
        <v>0</v>
      </c>
      <c r="BJ134" s="20" t="s">
        <v>86</v>
      </c>
      <c r="BK134" s="107">
        <f>ROUND(L134*K134,2)</f>
        <v>0</v>
      </c>
      <c r="BL134" s="20" t="s">
        <v>358</v>
      </c>
      <c r="BM134" s="20" t="s">
        <v>371</v>
      </c>
    </row>
    <row r="135" spans="2:65" s="10" customFormat="1" ht="14.4" customHeight="1">
      <c r="B135" s="169"/>
      <c r="C135" s="170"/>
      <c r="D135" s="170"/>
      <c r="E135" s="171" t="s">
        <v>5</v>
      </c>
      <c r="F135" s="257" t="s">
        <v>86</v>
      </c>
      <c r="G135" s="258"/>
      <c r="H135" s="258"/>
      <c r="I135" s="258"/>
      <c r="J135" s="170"/>
      <c r="K135" s="172">
        <v>1</v>
      </c>
      <c r="L135" s="170"/>
      <c r="M135" s="170"/>
      <c r="N135" s="170"/>
      <c r="O135" s="170"/>
      <c r="P135" s="170"/>
      <c r="Q135" s="170"/>
      <c r="R135" s="173"/>
      <c r="T135" s="174"/>
      <c r="U135" s="170"/>
      <c r="V135" s="170"/>
      <c r="W135" s="170"/>
      <c r="X135" s="170"/>
      <c r="Y135" s="170"/>
      <c r="Z135" s="170"/>
      <c r="AA135" s="175"/>
      <c r="AT135" s="176" t="s">
        <v>158</v>
      </c>
      <c r="AU135" s="176" t="s">
        <v>108</v>
      </c>
      <c r="AV135" s="10" t="s">
        <v>108</v>
      </c>
      <c r="AW135" s="10" t="s">
        <v>35</v>
      </c>
      <c r="AX135" s="10" t="s">
        <v>78</v>
      </c>
      <c r="AY135" s="176" t="s">
        <v>151</v>
      </c>
    </row>
    <row r="136" spans="2:65" s="11" customFormat="1" ht="14.4" customHeight="1">
      <c r="B136" s="177"/>
      <c r="C136" s="178"/>
      <c r="D136" s="178"/>
      <c r="E136" s="179" t="s">
        <v>5</v>
      </c>
      <c r="F136" s="239" t="s">
        <v>159</v>
      </c>
      <c r="G136" s="240"/>
      <c r="H136" s="240"/>
      <c r="I136" s="240"/>
      <c r="J136" s="178"/>
      <c r="K136" s="180">
        <v>1</v>
      </c>
      <c r="L136" s="178"/>
      <c r="M136" s="178"/>
      <c r="N136" s="178"/>
      <c r="O136" s="178"/>
      <c r="P136" s="178"/>
      <c r="Q136" s="178"/>
      <c r="R136" s="181"/>
      <c r="T136" s="182"/>
      <c r="U136" s="178"/>
      <c r="V136" s="178"/>
      <c r="W136" s="178"/>
      <c r="X136" s="178"/>
      <c r="Y136" s="178"/>
      <c r="Z136" s="178"/>
      <c r="AA136" s="183"/>
      <c r="AT136" s="184" t="s">
        <v>158</v>
      </c>
      <c r="AU136" s="184" t="s">
        <v>108</v>
      </c>
      <c r="AV136" s="11" t="s">
        <v>156</v>
      </c>
      <c r="AW136" s="11" t="s">
        <v>35</v>
      </c>
      <c r="AX136" s="11" t="s">
        <v>86</v>
      </c>
      <c r="AY136" s="184" t="s">
        <v>151</v>
      </c>
    </row>
    <row r="137" spans="2:65" s="9" customFormat="1" ht="29.85" customHeight="1">
      <c r="B137" s="151"/>
      <c r="C137" s="152"/>
      <c r="D137" s="161" t="s">
        <v>353</v>
      </c>
      <c r="E137" s="161"/>
      <c r="F137" s="161"/>
      <c r="G137" s="161"/>
      <c r="H137" s="161"/>
      <c r="I137" s="161"/>
      <c r="J137" s="161"/>
      <c r="K137" s="161"/>
      <c r="L137" s="161"/>
      <c r="M137" s="161"/>
      <c r="N137" s="249">
        <f>BK137</f>
        <v>0</v>
      </c>
      <c r="O137" s="250"/>
      <c r="P137" s="250"/>
      <c r="Q137" s="250"/>
      <c r="R137" s="154"/>
      <c r="T137" s="155"/>
      <c r="U137" s="152"/>
      <c r="V137" s="152"/>
      <c r="W137" s="156">
        <f>SUM(W138:W140)</f>
        <v>0</v>
      </c>
      <c r="X137" s="152"/>
      <c r="Y137" s="156">
        <f>SUM(Y138:Y140)</f>
        <v>0</v>
      </c>
      <c r="Z137" s="152"/>
      <c r="AA137" s="157">
        <f>SUM(AA138:AA140)</f>
        <v>0</v>
      </c>
      <c r="AR137" s="158" t="s">
        <v>177</v>
      </c>
      <c r="AT137" s="159" t="s">
        <v>77</v>
      </c>
      <c r="AU137" s="159" t="s">
        <v>86</v>
      </c>
      <c r="AY137" s="158" t="s">
        <v>151</v>
      </c>
      <c r="BK137" s="160">
        <f>SUM(BK138:BK140)</f>
        <v>0</v>
      </c>
    </row>
    <row r="138" spans="2:65" s="1" customFormat="1" ht="34.200000000000003" customHeight="1">
      <c r="B138" s="133"/>
      <c r="C138" s="162" t="s">
        <v>182</v>
      </c>
      <c r="D138" s="162" t="s">
        <v>152</v>
      </c>
      <c r="E138" s="163" t="s">
        <v>372</v>
      </c>
      <c r="F138" s="255" t="s">
        <v>373</v>
      </c>
      <c r="G138" s="255"/>
      <c r="H138" s="255"/>
      <c r="I138" s="255"/>
      <c r="J138" s="164" t="s">
        <v>357</v>
      </c>
      <c r="K138" s="165">
        <v>1</v>
      </c>
      <c r="L138" s="256">
        <v>0</v>
      </c>
      <c r="M138" s="256"/>
      <c r="N138" s="244">
        <f>ROUND(L138*K138,2)</f>
        <v>0</v>
      </c>
      <c r="O138" s="244"/>
      <c r="P138" s="244"/>
      <c r="Q138" s="244"/>
      <c r="R138" s="136"/>
      <c r="T138" s="166" t="s">
        <v>5</v>
      </c>
      <c r="U138" s="45" t="s">
        <v>43</v>
      </c>
      <c r="V138" s="37"/>
      <c r="W138" s="167">
        <f>V138*K138</f>
        <v>0</v>
      </c>
      <c r="X138" s="167">
        <v>0</v>
      </c>
      <c r="Y138" s="167">
        <f>X138*K138</f>
        <v>0</v>
      </c>
      <c r="Z138" s="167">
        <v>0</v>
      </c>
      <c r="AA138" s="168">
        <f>Z138*K138</f>
        <v>0</v>
      </c>
      <c r="AR138" s="20" t="s">
        <v>358</v>
      </c>
      <c r="AT138" s="20" t="s">
        <v>152</v>
      </c>
      <c r="AU138" s="20" t="s">
        <v>108</v>
      </c>
      <c r="AY138" s="20" t="s">
        <v>151</v>
      </c>
      <c r="BE138" s="107">
        <f>IF(U138="základní",N138,0)</f>
        <v>0</v>
      </c>
      <c r="BF138" s="107">
        <f>IF(U138="snížená",N138,0)</f>
        <v>0</v>
      </c>
      <c r="BG138" s="107">
        <f>IF(U138="zákl. přenesená",N138,0)</f>
        <v>0</v>
      </c>
      <c r="BH138" s="107">
        <f>IF(U138="sníž. přenesená",N138,0)</f>
        <v>0</v>
      </c>
      <c r="BI138" s="107">
        <f>IF(U138="nulová",N138,0)</f>
        <v>0</v>
      </c>
      <c r="BJ138" s="20" t="s">
        <v>86</v>
      </c>
      <c r="BK138" s="107">
        <f>ROUND(L138*K138,2)</f>
        <v>0</v>
      </c>
      <c r="BL138" s="20" t="s">
        <v>358</v>
      </c>
      <c r="BM138" s="20" t="s">
        <v>374</v>
      </c>
    </row>
    <row r="139" spans="2:65" s="10" customFormat="1" ht="14.4" customHeight="1">
      <c r="B139" s="169"/>
      <c r="C139" s="170"/>
      <c r="D139" s="170"/>
      <c r="E139" s="171" t="s">
        <v>5</v>
      </c>
      <c r="F139" s="257" t="s">
        <v>86</v>
      </c>
      <c r="G139" s="258"/>
      <c r="H139" s="258"/>
      <c r="I139" s="258"/>
      <c r="J139" s="170"/>
      <c r="K139" s="172">
        <v>1</v>
      </c>
      <c r="L139" s="170"/>
      <c r="M139" s="170"/>
      <c r="N139" s="170"/>
      <c r="O139" s="170"/>
      <c r="P139" s="170"/>
      <c r="Q139" s="170"/>
      <c r="R139" s="173"/>
      <c r="T139" s="174"/>
      <c r="U139" s="170"/>
      <c r="V139" s="170"/>
      <c r="W139" s="170"/>
      <c r="X139" s="170"/>
      <c r="Y139" s="170"/>
      <c r="Z139" s="170"/>
      <c r="AA139" s="175"/>
      <c r="AT139" s="176" t="s">
        <v>158</v>
      </c>
      <c r="AU139" s="176" t="s">
        <v>108</v>
      </c>
      <c r="AV139" s="10" t="s">
        <v>108</v>
      </c>
      <c r="AW139" s="10" t="s">
        <v>35</v>
      </c>
      <c r="AX139" s="10" t="s">
        <v>78</v>
      </c>
      <c r="AY139" s="176" t="s">
        <v>151</v>
      </c>
    </row>
    <row r="140" spans="2:65" s="11" customFormat="1" ht="14.4" customHeight="1">
      <c r="B140" s="177"/>
      <c r="C140" s="178"/>
      <c r="D140" s="178"/>
      <c r="E140" s="179" t="s">
        <v>5</v>
      </c>
      <c r="F140" s="239" t="s">
        <v>159</v>
      </c>
      <c r="G140" s="240"/>
      <c r="H140" s="240"/>
      <c r="I140" s="240"/>
      <c r="J140" s="178"/>
      <c r="K140" s="180">
        <v>1</v>
      </c>
      <c r="L140" s="178"/>
      <c r="M140" s="178"/>
      <c r="N140" s="178"/>
      <c r="O140" s="178"/>
      <c r="P140" s="178"/>
      <c r="Q140" s="178"/>
      <c r="R140" s="181"/>
      <c r="T140" s="182"/>
      <c r="U140" s="178"/>
      <c r="V140" s="178"/>
      <c r="W140" s="178"/>
      <c r="X140" s="178"/>
      <c r="Y140" s="178"/>
      <c r="Z140" s="178"/>
      <c r="AA140" s="183"/>
      <c r="AT140" s="184" t="s">
        <v>158</v>
      </c>
      <c r="AU140" s="184" t="s">
        <v>108</v>
      </c>
      <c r="AV140" s="11" t="s">
        <v>156</v>
      </c>
      <c r="AW140" s="11" t="s">
        <v>35</v>
      </c>
      <c r="AX140" s="11" t="s">
        <v>86</v>
      </c>
      <c r="AY140" s="184" t="s">
        <v>151</v>
      </c>
    </row>
    <row r="141" spans="2:65" s="9" customFormat="1" ht="29.85" customHeight="1">
      <c r="B141" s="151"/>
      <c r="C141" s="152"/>
      <c r="D141" s="161" t="s">
        <v>354</v>
      </c>
      <c r="E141" s="161"/>
      <c r="F141" s="161"/>
      <c r="G141" s="161"/>
      <c r="H141" s="161"/>
      <c r="I141" s="161"/>
      <c r="J141" s="161"/>
      <c r="K141" s="161"/>
      <c r="L141" s="161"/>
      <c r="M141" s="161"/>
      <c r="N141" s="249">
        <f>BK141</f>
        <v>0</v>
      </c>
      <c r="O141" s="250"/>
      <c r="P141" s="250"/>
      <c r="Q141" s="250"/>
      <c r="R141" s="154"/>
      <c r="T141" s="155"/>
      <c r="U141" s="152"/>
      <c r="V141" s="152"/>
      <c r="W141" s="156">
        <f>SUM(W142:W147)</f>
        <v>0</v>
      </c>
      <c r="X141" s="152"/>
      <c r="Y141" s="156">
        <f>SUM(Y142:Y147)</f>
        <v>0</v>
      </c>
      <c r="Z141" s="152"/>
      <c r="AA141" s="157">
        <f>SUM(AA142:AA147)</f>
        <v>0</v>
      </c>
      <c r="AR141" s="158" t="s">
        <v>177</v>
      </c>
      <c r="AT141" s="159" t="s">
        <v>77</v>
      </c>
      <c r="AU141" s="159" t="s">
        <v>86</v>
      </c>
      <c r="AY141" s="158" t="s">
        <v>151</v>
      </c>
      <c r="BK141" s="160">
        <f>SUM(BK142:BK147)</f>
        <v>0</v>
      </c>
    </row>
    <row r="142" spans="2:65" s="1" customFormat="1" ht="14.4" customHeight="1">
      <c r="B142" s="133"/>
      <c r="C142" s="162" t="s">
        <v>186</v>
      </c>
      <c r="D142" s="162" t="s">
        <v>152</v>
      </c>
      <c r="E142" s="163" t="s">
        <v>375</v>
      </c>
      <c r="F142" s="255" t="s">
        <v>376</v>
      </c>
      <c r="G142" s="255"/>
      <c r="H142" s="255"/>
      <c r="I142" s="255"/>
      <c r="J142" s="164" t="s">
        <v>357</v>
      </c>
      <c r="K142" s="165">
        <v>1</v>
      </c>
      <c r="L142" s="256">
        <v>0</v>
      </c>
      <c r="M142" s="256"/>
      <c r="N142" s="244">
        <f>ROUND(L142*K142,2)</f>
        <v>0</v>
      </c>
      <c r="O142" s="244"/>
      <c r="P142" s="244"/>
      <c r="Q142" s="244"/>
      <c r="R142" s="136"/>
      <c r="T142" s="166" t="s">
        <v>5</v>
      </c>
      <c r="U142" s="45" t="s">
        <v>43</v>
      </c>
      <c r="V142" s="37"/>
      <c r="W142" s="167">
        <f>V142*K142</f>
        <v>0</v>
      </c>
      <c r="X142" s="167">
        <v>0</v>
      </c>
      <c r="Y142" s="167">
        <f>X142*K142</f>
        <v>0</v>
      </c>
      <c r="Z142" s="167">
        <v>0</v>
      </c>
      <c r="AA142" s="168">
        <f>Z142*K142</f>
        <v>0</v>
      </c>
      <c r="AR142" s="20" t="s">
        <v>358</v>
      </c>
      <c r="AT142" s="20" t="s">
        <v>152</v>
      </c>
      <c r="AU142" s="20" t="s">
        <v>108</v>
      </c>
      <c r="AY142" s="20" t="s">
        <v>151</v>
      </c>
      <c r="BE142" s="107">
        <f>IF(U142="základní",N142,0)</f>
        <v>0</v>
      </c>
      <c r="BF142" s="107">
        <f>IF(U142="snížená",N142,0)</f>
        <v>0</v>
      </c>
      <c r="BG142" s="107">
        <f>IF(U142="zákl. přenesená",N142,0)</f>
        <v>0</v>
      </c>
      <c r="BH142" s="107">
        <f>IF(U142="sníž. přenesená",N142,0)</f>
        <v>0</v>
      </c>
      <c r="BI142" s="107">
        <f>IF(U142="nulová",N142,0)</f>
        <v>0</v>
      </c>
      <c r="BJ142" s="20" t="s">
        <v>86</v>
      </c>
      <c r="BK142" s="107">
        <f>ROUND(L142*K142,2)</f>
        <v>0</v>
      </c>
      <c r="BL142" s="20" t="s">
        <v>358</v>
      </c>
      <c r="BM142" s="20" t="s">
        <v>377</v>
      </c>
    </row>
    <row r="143" spans="2:65" s="10" customFormat="1" ht="14.4" customHeight="1">
      <c r="B143" s="169"/>
      <c r="C143" s="170"/>
      <c r="D143" s="170"/>
      <c r="E143" s="171" t="s">
        <v>5</v>
      </c>
      <c r="F143" s="257" t="s">
        <v>86</v>
      </c>
      <c r="G143" s="258"/>
      <c r="H143" s="258"/>
      <c r="I143" s="258"/>
      <c r="J143" s="170"/>
      <c r="K143" s="172">
        <v>1</v>
      </c>
      <c r="L143" s="170"/>
      <c r="M143" s="170"/>
      <c r="N143" s="170"/>
      <c r="O143" s="170"/>
      <c r="P143" s="170"/>
      <c r="Q143" s="170"/>
      <c r="R143" s="173"/>
      <c r="T143" s="174"/>
      <c r="U143" s="170"/>
      <c r="V143" s="170"/>
      <c r="W143" s="170"/>
      <c r="X143" s="170"/>
      <c r="Y143" s="170"/>
      <c r="Z143" s="170"/>
      <c r="AA143" s="175"/>
      <c r="AT143" s="176" t="s">
        <v>158</v>
      </c>
      <c r="AU143" s="176" t="s">
        <v>108</v>
      </c>
      <c r="AV143" s="10" t="s">
        <v>108</v>
      </c>
      <c r="AW143" s="10" t="s">
        <v>35</v>
      </c>
      <c r="AX143" s="10" t="s">
        <v>78</v>
      </c>
      <c r="AY143" s="176" t="s">
        <v>151</v>
      </c>
    </row>
    <row r="144" spans="2:65" s="11" customFormat="1" ht="14.4" customHeight="1">
      <c r="B144" s="177"/>
      <c r="C144" s="178"/>
      <c r="D144" s="178"/>
      <c r="E144" s="179" t="s">
        <v>5</v>
      </c>
      <c r="F144" s="239" t="s">
        <v>159</v>
      </c>
      <c r="G144" s="240"/>
      <c r="H144" s="240"/>
      <c r="I144" s="240"/>
      <c r="J144" s="178"/>
      <c r="K144" s="180">
        <v>1</v>
      </c>
      <c r="L144" s="178"/>
      <c r="M144" s="178"/>
      <c r="N144" s="178"/>
      <c r="O144" s="178"/>
      <c r="P144" s="178"/>
      <c r="Q144" s="178"/>
      <c r="R144" s="181"/>
      <c r="T144" s="182"/>
      <c r="U144" s="178"/>
      <c r="V144" s="178"/>
      <c r="W144" s="178"/>
      <c r="X144" s="178"/>
      <c r="Y144" s="178"/>
      <c r="Z144" s="178"/>
      <c r="AA144" s="183"/>
      <c r="AT144" s="184" t="s">
        <v>158</v>
      </c>
      <c r="AU144" s="184" t="s">
        <v>108</v>
      </c>
      <c r="AV144" s="11" t="s">
        <v>156</v>
      </c>
      <c r="AW144" s="11" t="s">
        <v>35</v>
      </c>
      <c r="AX144" s="11" t="s">
        <v>86</v>
      </c>
      <c r="AY144" s="184" t="s">
        <v>151</v>
      </c>
    </row>
    <row r="145" spans="2:65" s="1" customFormat="1" ht="22.8" customHeight="1">
      <c r="B145" s="133"/>
      <c r="C145" s="162" t="s">
        <v>163</v>
      </c>
      <c r="D145" s="162" t="s">
        <v>152</v>
      </c>
      <c r="E145" s="163" t="s">
        <v>378</v>
      </c>
      <c r="F145" s="255" t="s">
        <v>379</v>
      </c>
      <c r="G145" s="255"/>
      <c r="H145" s="255"/>
      <c r="I145" s="255"/>
      <c r="J145" s="164" t="s">
        <v>357</v>
      </c>
      <c r="K145" s="165">
        <v>1</v>
      </c>
      <c r="L145" s="256">
        <v>0</v>
      </c>
      <c r="M145" s="256"/>
      <c r="N145" s="244">
        <f>ROUND(L145*K145,2)</f>
        <v>0</v>
      </c>
      <c r="O145" s="244"/>
      <c r="P145" s="244"/>
      <c r="Q145" s="244"/>
      <c r="R145" s="136"/>
      <c r="T145" s="166" t="s">
        <v>5</v>
      </c>
      <c r="U145" s="45" t="s">
        <v>43</v>
      </c>
      <c r="V145" s="37"/>
      <c r="W145" s="167">
        <f>V145*K145</f>
        <v>0</v>
      </c>
      <c r="X145" s="167">
        <v>0</v>
      </c>
      <c r="Y145" s="167">
        <f>X145*K145</f>
        <v>0</v>
      </c>
      <c r="Z145" s="167">
        <v>0</v>
      </c>
      <c r="AA145" s="168">
        <f>Z145*K145</f>
        <v>0</v>
      </c>
      <c r="AR145" s="20" t="s">
        <v>358</v>
      </c>
      <c r="AT145" s="20" t="s">
        <v>152</v>
      </c>
      <c r="AU145" s="20" t="s">
        <v>108</v>
      </c>
      <c r="AY145" s="20" t="s">
        <v>151</v>
      </c>
      <c r="BE145" s="107">
        <f>IF(U145="základní",N145,0)</f>
        <v>0</v>
      </c>
      <c r="BF145" s="107">
        <f>IF(U145="snížená",N145,0)</f>
        <v>0</v>
      </c>
      <c r="BG145" s="107">
        <f>IF(U145="zákl. přenesená",N145,0)</f>
        <v>0</v>
      </c>
      <c r="BH145" s="107">
        <f>IF(U145="sníž. přenesená",N145,0)</f>
        <v>0</v>
      </c>
      <c r="BI145" s="107">
        <f>IF(U145="nulová",N145,0)</f>
        <v>0</v>
      </c>
      <c r="BJ145" s="20" t="s">
        <v>86</v>
      </c>
      <c r="BK145" s="107">
        <f>ROUND(L145*K145,2)</f>
        <v>0</v>
      </c>
      <c r="BL145" s="20" t="s">
        <v>358</v>
      </c>
      <c r="BM145" s="20" t="s">
        <v>380</v>
      </c>
    </row>
    <row r="146" spans="2:65" s="10" customFormat="1" ht="14.4" customHeight="1">
      <c r="B146" s="169"/>
      <c r="C146" s="170"/>
      <c r="D146" s="170"/>
      <c r="E146" s="171" t="s">
        <v>5</v>
      </c>
      <c r="F146" s="257" t="s">
        <v>86</v>
      </c>
      <c r="G146" s="258"/>
      <c r="H146" s="258"/>
      <c r="I146" s="258"/>
      <c r="J146" s="170"/>
      <c r="K146" s="172">
        <v>1</v>
      </c>
      <c r="L146" s="170"/>
      <c r="M146" s="170"/>
      <c r="N146" s="170"/>
      <c r="O146" s="170"/>
      <c r="P146" s="170"/>
      <c r="Q146" s="170"/>
      <c r="R146" s="173"/>
      <c r="T146" s="174"/>
      <c r="U146" s="170"/>
      <c r="V146" s="170"/>
      <c r="W146" s="170"/>
      <c r="X146" s="170"/>
      <c r="Y146" s="170"/>
      <c r="Z146" s="170"/>
      <c r="AA146" s="175"/>
      <c r="AT146" s="176" t="s">
        <v>158</v>
      </c>
      <c r="AU146" s="176" t="s">
        <v>108</v>
      </c>
      <c r="AV146" s="10" t="s">
        <v>108</v>
      </c>
      <c r="AW146" s="10" t="s">
        <v>35</v>
      </c>
      <c r="AX146" s="10" t="s">
        <v>78</v>
      </c>
      <c r="AY146" s="176" t="s">
        <v>151</v>
      </c>
    </row>
    <row r="147" spans="2:65" s="11" customFormat="1" ht="14.4" customHeight="1">
      <c r="B147" s="177"/>
      <c r="C147" s="178"/>
      <c r="D147" s="178"/>
      <c r="E147" s="179" t="s">
        <v>5</v>
      </c>
      <c r="F147" s="239" t="s">
        <v>159</v>
      </c>
      <c r="G147" s="240"/>
      <c r="H147" s="240"/>
      <c r="I147" s="240"/>
      <c r="J147" s="178"/>
      <c r="K147" s="180">
        <v>1</v>
      </c>
      <c r="L147" s="178"/>
      <c r="M147" s="178"/>
      <c r="N147" s="178"/>
      <c r="O147" s="178"/>
      <c r="P147" s="178"/>
      <c r="Q147" s="178"/>
      <c r="R147" s="181"/>
      <c r="T147" s="182"/>
      <c r="U147" s="178"/>
      <c r="V147" s="178"/>
      <c r="W147" s="178"/>
      <c r="X147" s="178"/>
      <c r="Y147" s="178"/>
      <c r="Z147" s="178"/>
      <c r="AA147" s="183"/>
      <c r="AT147" s="184" t="s">
        <v>158</v>
      </c>
      <c r="AU147" s="184" t="s">
        <v>108</v>
      </c>
      <c r="AV147" s="11" t="s">
        <v>156</v>
      </c>
      <c r="AW147" s="11" t="s">
        <v>35</v>
      </c>
      <c r="AX147" s="11" t="s">
        <v>86</v>
      </c>
      <c r="AY147" s="184" t="s">
        <v>151</v>
      </c>
    </row>
    <row r="148" spans="2:65" s="1" customFormat="1" ht="49.95" customHeight="1">
      <c r="B148" s="36"/>
      <c r="C148" s="37"/>
      <c r="D148" s="153" t="s">
        <v>269</v>
      </c>
      <c r="E148" s="37"/>
      <c r="F148" s="37"/>
      <c r="G148" s="37"/>
      <c r="H148" s="37"/>
      <c r="I148" s="37"/>
      <c r="J148" s="37"/>
      <c r="K148" s="37"/>
      <c r="L148" s="37"/>
      <c r="M148" s="37"/>
      <c r="N148" s="247">
        <f>BK148</f>
        <v>0</v>
      </c>
      <c r="O148" s="248"/>
      <c r="P148" s="248"/>
      <c r="Q148" s="248"/>
      <c r="R148" s="38"/>
      <c r="T148" s="190"/>
      <c r="U148" s="57"/>
      <c r="V148" s="57"/>
      <c r="W148" s="57"/>
      <c r="X148" s="57"/>
      <c r="Y148" s="57"/>
      <c r="Z148" s="57"/>
      <c r="AA148" s="59"/>
      <c r="AT148" s="20" t="s">
        <v>77</v>
      </c>
      <c r="AU148" s="20" t="s">
        <v>78</v>
      </c>
      <c r="AY148" s="20" t="s">
        <v>270</v>
      </c>
      <c r="BK148" s="107">
        <v>0</v>
      </c>
    </row>
    <row r="149" spans="2:65" s="1" customFormat="1" ht="6.9" customHeight="1">
      <c r="B149" s="60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2"/>
    </row>
  </sheetData>
  <mergeCells count="11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F123:I123"/>
    <mergeCell ref="F124:I124"/>
    <mergeCell ref="F125:I125"/>
    <mergeCell ref="L125:M125"/>
    <mergeCell ref="N125:Q125"/>
    <mergeCell ref="F126:I126"/>
    <mergeCell ref="F127:I127"/>
    <mergeCell ref="F128:I128"/>
    <mergeCell ref="L128:M128"/>
    <mergeCell ref="N128:Q128"/>
    <mergeCell ref="N142:Q142"/>
    <mergeCell ref="F129:I129"/>
    <mergeCell ref="F130:I130"/>
    <mergeCell ref="F131:I131"/>
    <mergeCell ref="L131:M131"/>
    <mergeCell ref="N131:Q131"/>
    <mergeCell ref="F132:I132"/>
    <mergeCell ref="F133:I133"/>
    <mergeCell ref="F134:I134"/>
    <mergeCell ref="L134:M134"/>
    <mergeCell ref="N134:Q134"/>
    <mergeCell ref="N148:Q148"/>
    <mergeCell ref="H1:K1"/>
    <mergeCell ref="S2:AC2"/>
    <mergeCell ref="F143:I143"/>
    <mergeCell ref="F144:I144"/>
    <mergeCell ref="F145:I145"/>
    <mergeCell ref="L145:M145"/>
    <mergeCell ref="N145:Q145"/>
    <mergeCell ref="F146:I146"/>
    <mergeCell ref="F147:I147"/>
    <mergeCell ref="N119:Q119"/>
    <mergeCell ref="N120:Q120"/>
    <mergeCell ref="N121:Q121"/>
    <mergeCell ref="N137:Q137"/>
    <mergeCell ref="N141:Q141"/>
    <mergeCell ref="F135:I135"/>
    <mergeCell ref="F136:I136"/>
    <mergeCell ref="F138:I138"/>
    <mergeCell ref="L138:M138"/>
    <mergeCell ref="N138:Q138"/>
    <mergeCell ref="F139:I139"/>
    <mergeCell ref="F140:I140"/>
    <mergeCell ref="F142:I142"/>
    <mergeCell ref="L142:M142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rintOptions horizontalCentered="1"/>
  <pageMargins left="0.59055118110236227" right="0.59055118110236227" top="0.51181102362204722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Přípravné a boura...</vt:lpstr>
      <vt:lpstr>SO 02 - Stavební práce</vt:lpstr>
      <vt:lpstr>VON - Vedlejší a ostatní ...</vt:lpstr>
      <vt:lpstr>'Rekapitulace stavby'!Názvy_tisku</vt:lpstr>
      <vt:lpstr>'SO 01 - Přípravné a boura...'!Názvy_tisku</vt:lpstr>
      <vt:lpstr>'SO 02 - Stavební práce'!Názvy_tisku</vt:lpstr>
      <vt:lpstr>'VON - Vedlejší a ostatní ...'!Názvy_tisku</vt:lpstr>
      <vt:lpstr>'Rekapitulace stavby'!Oblast_tisku</vt:lpstr>
      <vt:lpstr>'SO 01 - Přípravné a boura...'!Oblast_tisku</vt:lpstr>
      <vt:lpstr>'SO 02 - Stavební práce'!Oblast_tisku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Pavel-HP\Pavel</dc:creator>
  <cp:lastModifiedBy>Pavel</cp:lastModifiedBy>
  <cp:lastPrinted>2018-06-05T06:33:08Z</cp:lastPrinted>
  <dcterms:created xsi:type="dcterms:W3CDTF">2018-06-05T06:30:27Z</dcterms:created>
  <dcterms:modified xsi:type="dcterms:W3CDTF">2018-06-05T06:35:05Z</dcterms:modified>
</cp:coreProperties>
</file>